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976BB24E-5B7B-4B9C-91D2-F518AA7F89BE}" xr6:coauthVersionLast="36" xr6:coauthVersionMax="36" xr10:uidLastSave="{00000000-0000-0000-0000-000000000000}"/>
  <bookViews>
    <workbookView xWindow="0" yWindow="0" windowWidth="28800" windowHeight="11685" tabRatio="861" firstSheet="15" activeTab="17"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V24" i="26"/>
  <c r="U24" i="26"/>
  <c r="T24" i="26"/>
  <c r="S24" i="26"/>
  <c r="R24" i="26"/>
  <c r="Q24" i="26"/>
  <c r="P24" i="26"/>
  <c r="O24" i="26"/>
  <c r="N24" i="26"/>
  <c r="M24" i="26"/>
  <c r="K24" i="26" s="1"/>
  <c r="L24" i="26"/>
  <c r="J24" i="26"/>
  <c r="I24" i="26"/>
  <c r="H24" i="26"/>
  <c r="G24" i="26"/>
  <c r="E24" i="26" s="1"/>
  <c r="F24" i="26"/>
  <c r="V23" i="26"/>
  <c r="U23" i="26"/>
  <c r="T23" i="26"/>
  <c r="S23" i="26"/>
  <c r="Q23" i="26" s="1"/>
  <c r="R23" i="26"/>
  <c r="P23" i="26"/>
  <c r="O23" i="26"/>
  <c r="N23" i="26"/>
  <c r="K23" i="26" s="1"/>
  <c r="M23" i="26"/>
  <c r="L23" i="26"/>
  <c r="J23" i="26"/>
  <c r="I23" i="26"/>
  <c r="H23" i="26"/>
  <c r="G23" i="26"/>
  <c r="E23" i="26" s="1"/>
  <c r="F23" i="26"/>
  <c r="V22" i="26"/>
  <c r="U22" i="26"/>
  <c r="T22" i="26"/>
  <c r="Q22" i="26" s="1"/>
  <c r="S22" i="26"/>
  <c r="R22" i="26"/>
  <c r="P22" i="26"/>
  <c r="O22" i="26"/>
  <c r="N22" i="26"/>
  <c r="M22" i="26"/>
  <c r="K22" i="26" s="1"/>
  <c r="L22" i="26"/>
  <c r="J22" i="26"/>
  <c r="I22" i="26"/>
  <c r="H22" i="26"/>
  <c r="G22" i="26"/>
  <c r="F22" i="26"/>
  <c r="E22" i="26" s="1"/>
  <c r="V21" i="26"/>
  <c r="V25" i="26" s="1"/>
  <c r="U21" i="26"/>
  <c r="U25" i="26" s="1"/>
  <c r="T21" i="26"/>
  <c r="T25" i="26" s="1"/>
  <c r="S21" i="26"/>
  <c r="S25" i="26" s="1"/>
  <c r="R21" i="26"/>
  <c r="R25" i="26" s="1"/>
  <c r="P21" i="26"/>
  <c r="P25" i="26" s="1"/>
  <c r="O21" i="26"/>
  <c r="N21" i="26"/>
  <c r="N25" i="26" s="1"/>
  <c r="M21" i="26"/>
  <c r="L21" i="26"/>
  <c r="L25" i="26" s="1"/>
  <c r="J21" i="26"/>
  <c r="J25" i="26" s="1"/>
  <c r="I21" i="26"/>
  <c r="H21" i="26"/>
  <c r="H25" i="26" s="1"/>
  <c r="G21" i="26"/>
  <c r="F21" i="26"/>
  <c r="V18" i="26"/>
  <c r="U18" i="26"/>
  <c r="T18" i="26"/>
  <c r="S18" i="26"/>
  <c r="R18" i="26"/>
  <c r="Q18" i="26"/>
  <c r="P18" i="26"/>
  <c r="O18" i="26"/>
  <c r="N18" i="26"/>
  <c r="M18" i="26"/>
  <c r="L18" i="26"/>
  <c r="J18" i="26"/>
  <c r="I18" i="26"/>
  <c r="H18" i="26"/>
  <c r="G18" i="26"/>
  <c r="F18" i="26"/>
  <c r="E18" i="26" s="1"/>
  <c r="V17" i="26"/>
  <c r="V19" i="26" s="1"/>
  <c r="U17" i="26"/>
  <c r="U19" i="26" s="1"/>
  <c r="T17" i="26"/>
  <c r="T19" i="26" s="1"/>
  <c r="S17" i="26"/>
  <c r="S19" i="26" s="1"/>
  <c r="R17" i="26"/>
  <c r="R19" i="26" s="1"/>
  <c r="P17" i="26"/>
  <c r="P19" i="26" s="1"/>
  <c r="O17" i="26"/>
  <c r="N17" i="26"/>
  <c r="M17" i="26"/>
  <c r="M19" i="26" s="1"/>
  <c r="L17" i="26"/>
  <c r="J17" i="26"/>
  <c r="J19" i="26" s="1"/>
  <c r="I17" i="26"/>
  <c r="I19" i="26" s="1"/>
  <c r="H17" i="26"/>
  <c r="H19" i="26" s="1"/>
  <c r="G17" i="26"/>
  <c r="G19" i="26" s="1"/>
  <c r="F17" i="26"/>
  <c r="F19" i="26" s="1"/>
  <c r="V14" i="26"/>
  <c r="U14" i="26"/>
  <c r="T14" i="26"/>
  <c r="S14" i="26"/>
  <c r="R14" i="26"/>
  <c r="P14" i="26"/>
  <c r="O14" i="26"/>
  <c r="N14" i="26"/>
  <c r="M14" i="26"/>
  <c r="L14" i="26"/>
  <c r="K14" i="26" s="1"/>
  <c r="J14" i="26"/>
  <c r="I14" i="26"/>
  <c r="H14" i="26"/>
  <c r="G14" i="26"/>
  <c r="F14" i="26"/>
  <c r="V13" i="26"/>
  <c r="U13" i="26"/>
  <c r="T13" i="26"/>
  <c r="S13" i="26"/>
  <c r="R13" i="26"/>
  <c r="Q13" i="26" s="1"/>
  <c r="P13" i="26"/>
  <c r="O13" i="26"/>
  <c r="N13" i="26"/>
  <c r="M13" i="26"/>
  <c r="L13" i="26"/>
  <c r="J13" i="26"/>
  <c r="I13" i="26"/>
  <c r="H13" i="26"/>
  <c r="G13" i="26"/>
  <c r="F13" i="26"/>
  <c r="E13" i="26"/>
  <c r="V12" i="26"/>
  <c r="U12" i="26"/>
  <c r="T12" i="26"/>
  <c r="S12" i="26"/>
  <c r="R12" i="26"/>
  <c r="P12" i="26"/>
  <c r="O12" i="26"/>
  <c r="N12" i="26"/>
  <c r="M12" i="26"/>
  <c r="L12" i="26"/>
  <c r="K12" i="26" s="1"/>
  <c r="J12" i="26"/>
  <c r="I12" i="26"/>
  <c r="H12" i="26"/>
  <c r="G12" i="26"/>
  <c r="F12" i="26"/>
  <c r="V11" i="26"/>
  <c r="V15" i="26" s="1"/>
  <c r="U11" i="26"/>
  <c r="T11" i="26"/>
  <c r="S11" i="26"/>
  <c r="R11" i="26"/>
  <c r="P11" i="26"/>
  <c r="P15" i="26" s="1"/>
  <c r="O11" i="26"/>
  <c r="N11" i="26"/>
  <c r="N15" i="26" s="1"/>
  <c r="M11" i="26"/>
  <c r="L11" i="26"/>
  <c r="L15" i="26" s="1"/>
  <c r="J11" i="26"/>
  <c r="I11" i="26"/>
  <c r="I15" i="26" s="1"/>
  <c r="H11" i="26"/>
  <c r="G11" i="26"/>
  <c r="F11" i="26"/>
  <c r="E11" i="26" s="1"/>
  <c r="F25" i="26" l="1"/>
  <c r="J15" i="26"/>
  <c r="Q14" i="26"/>
  <c r="G25" i="26"/>
  <c r="M15" i="26"/>
  <c r="K13" i="26"/>
  <c r="I25" i="26"/>
  <c r="Q12" i="26"/>
  <c r="K18" i="26"/>
  <c r="K19" i="26" s="1"/>
  <c r="E14" i="26"/>
  <c r="O15" i="26"/>
  <c r="M25" i="26"/>
  <c r="Q11" i="26"/>
  <c r="Q15" i="26" s="1"/>
  <c r="K17" i="26"/>
  <c r="R15" i="26"/>
  <c r="L19" i="26"/>
  <c r="O25" i="26"/>
  <c r="S15" i="26"/>
  <c r="G15" i="26"/>
  <c r="T15" i="26"/>
  <c r="N19" i="26"/>
  <c r="Q21" i="26"/>
  <c r="Q25" i="26" s="1"/>
  <c r="E12" i="26"/>
  <c r="E15" i="26" s="1"/>
  <c r="F15" i="26"/>
  <c r="H15" i="26"/>
  <c r="U15" i="26"/>
  <c r="O19" i="26"/>
  <c r="E21" i="26"/>
  <c r="E25" i="26" s="1"/>
  <c r="K11" i="26"/>
  <c r="K15" i="26" s="1"/>
  <c r="E17" i="26"/>
  <c r="E19" i="26" s="1"/>
  <c r="K21" i="26"/>
  <c r="K25" i="26" s="1"/>
  <c r="Q17" i="26"/>
  <c r="Q19"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E10" i="19"/>
  <c r="C10" i="19"/>
  <c r="D15" i="18"/>
  <c r="H10" i="19"/>
  <c r="D10" i="19"/>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<sst xmlns="http://schemas.openxmlformats.org/spreadsheetml/2006/main" count="2486" uniqueCount="536">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</sst>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200205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D12">
            <v>200</v>
          </cell>
          <cell r="E12">
            <v>30</v>
          </cell>
          <cell r="F12">
            <v>34</v>
          </cell>
          <cell r="G12">
            <v>26</v>
          </cell>
          <cell r="H12">
            <v>5</v>
          </cell>
          <cell r="I12">
            <v>1</v>
          </cell>
          <cell r="AF12">
            <v>192</v>
          </cell>
          <cell r="AG12">
            <v>146</v>
          </cell>
          <cell r="AH12">
            <v>133</v>
          </cell>
          <cell r="AI12">
            <v>2</v>
          </cell>
        </row>
        <row r="14">
          <cell r="D14">
            <v>10</v>
          </cell>
          <cell r="E14">
            <v>1</v>
          </cell>
          <cell r="F14">
            <v>1</v>
          </cell>
          <cell r="G14">
            <v>2</v>
          </cell>
          <cell r="H14">
            <v>1</v>
          </cell>
          <cell r="I14">
            <v>2</v>
          </cell>
          <cell r="AF14">
            <v>1</v>
          </cell>
          <cell r="AH14">
            <v>1</v>
          </cell>
        </row>
        <row r="17">
          <cell r="C17">
            <v>313</v>
          </cell>
          <cell r="J17">
            <v>0</v>
          </cell>
          <cell r="Q17">
            <v>0</v>
          </cell>
          <cell r="X17">
            <v>0</v>
          </cell>
          <cell r="AE17">
            <v>475</v>
          </cell>
        </row>
        <row r="22">
          <cell r="C22">
            <v>0</v>
          </cell>
          <cell r="J22">
            <v>0</v>
          </cell>
          <cell r="Q22">
            <v>0</v>
          </cell>
          <cell r="X22">
            <v>0</v>
          </cell>
          <cell r="AE22">
            <v>0</v>
          </cell>
        </row>
        <row r="24">
          <cell r="AG24">
            <v>5</v>
          </cell>
          <cell r="AH24">
            <v>4</v>
          </cell>
          <cell r="AI24">
            <v>1</v>
          </cell>
        </row>
        <row r="27">
          <cell r="I27">
            <v>1</v>
          </cell>
          <cell r="AF27">
            <v>1</v>
          </cell>
        </row>
        <row r="28">
          <cell r="C28">
            <v>1</v>
          </cell>
          <cell r="J28">
            <v>0</v>
          </cell>
          <cell r="Q28">
            <v>0</v>
          </cell>
          <cell r="X28">
            <v>0</v>
          </cell>
          <cell r="AE28">
            <v>11</v>
          </cell>
        </row>
      </sheetData>
      <sheetData sheetId="8" refreshError="1"/>
      <sheetData sheetId="9" refreshError="1"/>
      <sheetData sheetId="10">
        <row r="14">
          <cell r="D14">
            <v>1420</v>
          </cell>
          <cell r="E14">
            <v>40</v>
          </cell>
          <cell r="F14">
            <v>292</v>
          </cell>
          <cell r="G14">
            <v>223</v>
          </cell>
          <cell r="H14">
            <v>158</v>
          </cell>
          <cell r="I14">
            <v>249</v>
          </cell>
          <cell r="J14">
            <v>458</v>
          </cell>
          <cell r="K14">
            <v>1387</v>
          </cell>
          <cell r="L14">
            <v>1320</v>
          </cell>
          <cell r="M14">
            <v>57</v>
          </cell>
          <cell r="P14">
            <v>4</v>
          </cell>
          <cell r="Q14">
            <v>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F18" sqref="F18"/>
    </sheetView>
  </sheetViews>
  <sheetFormatPr defaultColWidth="9.140625"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236</v>
      </c>
      <c r="C13" s="218">
        <f>VLOOKUP(B13,'רשימת גופים'!A3:B230,2,0)</f>
        <v>520020504</v>
      </c>
      <c r="D13" s="155" t="s">
        <v>534</v>
      </c>
      <c r="E13" s="156" t="s">
        <v>535</v>
      </c>
      <c r="F13" s="156">
        <v>2022</v>
      </c>
      <c r="G13" s="209" t="s">
        <v>445</v>
      </c>
      <c r="H13" s="384" t="str">
        <f>CONCATENATE("netunim","_",C13,"_",F13,".xlsx")</f>
        <v>netunim_520020504_2022.xlsx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AG20" sqref="AG20:AK20"/>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המרכזית של עובדי ההסתדרות בע"מ</v>
      </c>
    </row>
    <row r="3" spans="1:145" ht="15.75" x14ac:dyDescent="0.25">
      <c r="B3" s="183" t="str">
        <f>CONCATENATE(הוראות!Z13,הוראות!F13)</f>
        <v>הנתונים ביחידות בודדות לשנת 2022</v>
      </c>
    </row>
    <row r="4" spans="1:145" ht="12.75" customHeight="1" x14ac:dyDescent="0.2">
      <c r="B4" s="182" t="s">
        <v>423</v>
      </c>
      <c r="C4" s="404" t="s">
        <v>26</v>
      </c>
      <c r="D4" s="405"/>
      <c r="E4" s="405"/>
      <c r="F4" s="405"/>
      <c r="G4" s="405"/>
      <c r="H4" s="405"/>
      <c r="I4" s="406"/>
      <c r="J4" s="396" t="s">
        <v>27</v>
      </c>
      <c r="K4" s="397"/>
      <c r="L4" s="397"/>
      <c r="M4" s="397"/>
      <c r="N4" s="397"/>
      <c r="O4" s="397"/>
      <c r="P4" s="397"/>
      <c r="Q4" s="397"/>
      <c r="R4" s="397"/>
      <c r="S4" s="397"/>
      <c r="T4" s="397"/>
      <c r="U4" s="397"/>
      <c r="V4" s="397"/>
      <c r="W4" s="398"/>
      <c r="X4" s="396" t="s">
        <v>527</v>
      </c>
      <c r="Y4" s="397"/>
      <c r="Z4" s="397"/>
      <c r="AA4" s="397"/>
      <c r="AB4" s="397"/>
      <c r="AC4" s="397"/>
      <c r="AD4" s="397"/>
      <c r="AE4" s="397"/>
      <c r="AF4" s="397"/>
      <c r="AG4" s="397"/>
      <c r="AH4" s="397"/>
      <c r="AI4" s="397"/>
      <c r="AJ4" s="397"/>
      <c r="AK4" s="398"/>
      <c r="AL4" s="396" t="s">
        <v>528</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500</v>
      </c>
      <c r="E7" s="47" t="s">
        <v>501</v>
      </c>
      <c r="F7" s="47" t="s">
        <v>36</v>
      </c>
      <c r="G7" s="47" t="s">
        <v>37</v>
      </c>
      <c r="H7" s="47" t="s">
        <v>38</v>
      </c>
      <c r="I7" s="160" t="s">
        <v>39</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499</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2022</v>
      </c>
    </row>
    <row r="4" spans="1:46" x14ac:dyDescent="0.2">
      <c r="B4" s="182" t="s">
        <v>423</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499</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498</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37" t="s">
        <v>497</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המרכזית של עובדי ההסתדרות בע"מ</v>
      </c>
    </row>
    <row r="3" spans="1:121" ht="15.75" x14ac:dyDescent="0.25">
      <c r="B3" s="225" t="str">
        <f>CONCATENATE(הוראות!Z13,הוראות!F13)</f>
        <v>הנתונים ביחידות בודדות לשנת 2022</v>
      </c>
    </row>
    <row r="4" spans="1:121" ht="12.75" customHeight="1" x14ac:dyDescent="0.2">
      <c r="B4" s="182" t="s">
        <v>423</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c r="AZ7" s="403"/>
      <c r="BA7" s="240" t="s">
        <v>493</v>
      </c>
      <c r="BB7" s="47" t="s">
        <v>494</v>
      </c>
      <c r="BC7" s="47" t="s">
        <v>392</v>
      </c>
      <c r="BD7" s="47" t="s">
        <v>393</v>
      </c>
      <c r="BE7" s="47" t="s">
        <v>394</v>
      </c>
      <c r="BF7" s="160" t="s">
        <v>41</v>
      </c>
      <c r="BG7" s="403"/>
      <c r="BH7" s="240" t="s">
        <v>493</v>
      </c>
      <c r="BI7" s="47" t="s">
        <v>494</v>
      </c>
      <c r="BJ7" s="47" t="s">
        <v>392</v>
      </c>
      <c r="BK7" s="47" t="s">
        <v>393</v>
      </c>
      <c r="BL7" s="47" t="s">
        <v>394</v>
      </c>
      <c r="BM7" s="160" t="s">
        <v>41</v>
      </c>
      <c r="BN7" s="403"/>
      <c r="BO7" s="240" t="s">
        <v>493</v>
      </c>
      <c r="BP7" s="47" t="s">
        <v>494</v>
      </c>
      <c r="BQ7" s="47" t="s">
        <v>392</v>
      </c>
      <c r="BR7" s="47" t="s">
        <v>393</v>
      </c>
      <c r="BS7" s="47" t="s">
        <v>394</v>
      </c>
      <c r="BT7" s="160" t="s">
        <v>41</v>
      </c>
      <c r="BU7" s="403"/>
      <c r="BV7" s="240" t="s">
        <v>493</v>
      </c>
      <c r="BW7" s="47" t="s">
        <v>494</v>
      </c>
      <c r="BX7" s="47" t="s">
        <v>392</v>
      </c>
      <c r="BY7" s="47" t="s">
        <v>393</v>
      </c>
      <c r="BZ7" s="47" t="s">
        <v>394</v>
      </c>
      <c r="CA7" s="160" t="s">
        <v>41</v>
      </c>
      <c r="CB7" s="403"/>
      <c r="CC7" s="240" t="s">
        <v>493</v>
      </c>
      <c r="CD7" s="47" t="s">
        <v>494</v>
      </c>
      <c r="CE7" s="47" t="s">
        <v>392</v>
      </c>
      <c r="CF7" s="47" t="s">
        <v>393</v>
      </c>
      <c r="CG7" s="47" t="s">
        <v>394</v>
      </c>
      <c r="CH7" s="160" t="s">
        <v>41</v>
      </c>
      <c r="CI7" s="403"/>
      <c r="CJ7" s="240" t="s">
        <v>493</v>
      </c>
      <c r="CK7" s="47" t="s">
        <v>494</v>
      </c>
      <c r="CL7" s="47" t="s">
        <v>392</v>
      </c>
      <c r="CM7" s="47" t="s">
        <v>393</v>
      </c>
      <c r="CN7" s="47" t="s">
        <v>394</v>
      </c>
      <c r="CO7" s="160" t="s">
        <v>41</v>
      </c>
      <c r="CP7" s="403"/>
      <c r="CQ7" s="240" t="s">
        <v>493</v>
      </c>
      <c r="CR7" s="47" t="s">
        <v>494</v>
      </c>
      <c r="CS7" s="47" t="s">
        <v>392</v>
      </c>
      <c r="CT7" s="47" t="s">
        <v>393</v>
      </c>
      <c r="CU7" s="47" t="s">
        <v>394</v>
      </c>
      <c r="CV7" s="160" t="s">
        <v>41</v>
      </c>
      <c r="CW7" s="403"/>
      <c r="CX7" s="240" t="s">
        <v>493</v>
      </c>
      <c r="CY7" s="47" t="s">
        <v>494</v>
      </c>
      <c r="CZ7" s="47" t="s">
        <v>392</v>
      </c>
      <c r="DA7" s="47" t="s">
        <v>393</v>
      </c>
      <c r="DB7" s="47" t="s">
        <v>394</v>
      </c>
      <c r="DC7" s="160" t="s">
        <v>41</v>
      </c>
      <c r="DD7" s="403"/>
      <c r="DE7" s="240" t="s">
        <v>493</v>
      </c>
      <c r="DF7" s="47" t="s">
        <v>494</v>
      </c>
      <c r="DG7" s="47" t="s">
        <v>392</v>
      </c>
      <c r="DH7" s="47" t="s">
        <v>393</v>
      </c>
      <c r="DI7" s="47" t="s">
        <v>394</v>
      </c>
      <c r="DJ7" s="160" t="s">
        <v>41</v>
      </c>
      <c r="DK7" s="403"/>
      <c r="DL7" s="240" t="s">
        <v>493</v>
      </c>
      <c r="DM7" s="47" t="s">
        <v>494</v>
      </c>
      <c r="DN7" s="47" t="s">
        <v>392</v>
      </c>
      <c r="DO7" s="47" t="s">
        <v>393</v>
      </c>
      <c r="DP7" s="47" t="s">
        <v>394</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2022</v>
      </c>
      <c r="F3" s="121">
        <f>E3-1</f>
        <v>-1</v>
      </c>
    </row>
    <row r="4" spans="1:77" x14ac:dyDescent="0.2">
      <c r="B4" s="182" t="s">
        <v>423</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498</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37" t="s">
        <v>497</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המרכזית של עובדי ההסתדרות בע"מ</v>
      </c>
    </row>
    <row r="3" spans="1:39" ht="15.75" x14ac:dyDescent="0.25">
      <c r="B3" s="183" t="str">
        <f>CONCATENATE(הוראות!Z13,הוראות!F13)</f>
        <v>הנתונים ביחידות בודדות לשנת 2022</v>
      </c>
    </row>
    <row r="4" spans="1:39" ht="12.75" customHeight="1" x14ac:dyDescent="0.2">
      <c r="B4" s="182" t="s">
        <v>423</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222</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219</v>
      </c>
      <c r="AF10" s="179"/>
      <c r="AG10" s="177"/>
      <c r="AH10" s="177"/>
      <c r="AI10" s="177"/>
      <c r="AJ10" s="177"/>
      <c r="AK10" s="178"/>
    </row>
    <row r="11" spans="1:39" ht="12.75" customHeight="1" x14ac:dyDescent="0.2">
      <c r="A11" s="166">
        <f>A10+1</f>
        <v>2</v>
      </c>
      <c r="B11" s="167" t="s">
        <v>75</v>
      </c>
      <c r="C11" s="318">
        <v>294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492</v>
      </c>
      <c r="AF11" s="179"/>
      <c r="AG11" s="177"/>
      <c r="AH11" s="177"/>
      <c r="AI11" s="177"/>
      <c r="AJ11" s="177"/>
      <c r="AK11" s="178"/>
    </row>
    <row r="12" spans="1:39" x14ac:dyDescent="0.2">
      <c r="A12" s="166">
        <v>3</v>
      </c>
      <c r="B12" s="167" t="s">
        <v>496</v>
      </c>
      <c r="C12" s="250">
        <f>SUM(D12:I12)</f>
        <v>310</v>
      </c>
      <c r="D12" s="314">
        <v>191</v>
      </c>
      <c r="E12" s="308">
        <v>70</v>
      </c>
      <c r="F12" s="314">
        <v>26</v>
      </c>
      <c r="G12" s="314">
        <v>23</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471</v>
      </c>
      <c r="AF12" s="314">
        <v>74</v>
      </c>
      <c r="AG12" s="308">
        <v>188</v>
      </c>
      <c r="AH12" s="314">
        <v>195</v>
      </c>
      <c r="AI12" s="314">
        <v>14</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11</v>
      </c>
      <c r="D14" s="314">
        <v>2</v>
      </c>
      <c r="E14" s="308"/>
      <c r="F14" s="314">
        <v>1</v>
      </c>
      <c r="G14" s="314">
        <v>5</v>
      </c>
      <c r="H14" s="314">
        <v>1</v>
      </c>
      <c r="I14" s="315">
        <v>2</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5</v>
      </c>
      <c r="AF14" s="314">
        <v>2</v>
      </c>
      <c r="AG14" s="308"/>
      <c r="AH14" s="314">
        <v>3</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1</v>
      </c>
      <c r="AF16" s="314"/>
      <c r="AG16" s="308">
        <v>1</v>
      </c>
      <c r="AH16" s="314"/>
      <c r="AI16" s="314"/>
      <c r="AJ16" s="314"/>
      <c r="AK16" s="315"/>
    </row>
    <row r="17" spans="1:37" ht="12.75" customHeight="1" x14ac:dyDescent="0.2">
      <c r="A17" s="166">
        <v>7</v>
      </c>
      <c r="B17" s="170" t="s">
        <v>519</v>
      </c>
      <c r="C17" s="250">
        <f t="shared" ref="C17:AG17" si="0">SUM(C12:C16)</f>
        <v>321</v>
      </c>
      <c r="D17" s="233">
        <f t="shared" si="0"/>
        <v>193</v>
      </c>
      <c r="E17" s="32">
        <f t="shared" si="0"/>
        <v>70</v>
      </c>
      <c r="F17" s="29">
        <f t="shared" si="0"/>
        <v>27</v>
      </c>
      <c r="G17" s="29">
        <f t="shared" si="0"/>
        <v>28</v>
      </c>
      <c r="H17" s="29">
        <f t="shared" si="0"/>
        <v>1</v>
      </c>
      <c r="I17" s="33">
        <f t="shared" si="0"/>
        <v>2</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477</v>
      </c>
      <c r="AF17" s="31">
        <f t="shared" si="0"/>
        <v>76</v>
      </c>
      <c r="AG17" s="32">
        <f t="shared" si="0"/>
        <v>189</v>
      </c>
      <c r="AH17" s="29">
        <f t="shared" ref="AH17" si="1">SUM(AH12:AH16)</f>
        <v>198</v>
      </c>
      <c r="AI17" s="29">
        <f>SUM(AI12:AI16)</f>
        <v>14</v>
      </c>
      <c r="AJ17" s="29">
        <f>SUM(AJ12:AJ16)</f>
        <v>0</v>
      </c>
      <c r="AK17" s="180">
        <f>SUM(AK12:AK16)</f>
        <v>0</v>
      </c>
    </row>
    <row r="18" spans="1:37" x14ac:dyDescent="0.2">
      <c r="A18" s="166">
        <v>8</v>
      </c>
      <c r="B18" s="167" t="s">
        <v>522</v>
      </c>
      <c r="C18" s="250">
        <f>IF(C10+C11-C17=0,0,C10+C11-C17)</f>
        <v>195</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234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14</v>
      </c>
      <c r="AF24" s="314"/>
      <c r="AG24" s="308">
        <v>2</v>
      </c>
      <c r="AH24" s="314">
        <v>4</v>
      </c>
      <c r="AI24" s="314">
        <v>3</v>
      </c>
      <c r="AJ24" s="314">
        <v>2</v>
      </c>
      <c r="AK24" s="315">
        <v>3</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1</v>
      </c>
      <c r="D26" s="314"/>
      <c r="E26" s="308"/>
      <c r="F26" s="314"/>
      <c r="G26" s="314"/>
      <c r="H26" s="314"/>
      <c r="I26" s="315">
        <v>1</v>
      </c>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c r="G27" s="314"/>
      <c r="H27" s="314"/>
      <c r="I27" s="315">
        <v>1</v>
      </c>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1</v>
      </c>
      <c r="AF27" s="314"/>
      <c r="AG27" s="308">
        <v>1</v>
      </c>
      <c r="AH27" s="314"/>
      <c r="AI27" s="314"/>
      <c r="AJ27" s="314"/>
      <c r="AK27" s="315"/>
    </row>
    <row r="28" spans="1:37" x14ac:dyDescent="0.2">
      <c r="A28" s="171">
        <f>A27+1</f>
        <v>5</v>
      </c>
      <c r="B28" s="172" t="s">
        <v>86</v>
      </c>
      <c r="C28" s="251">
        <f t="shared" ref="C28:AF28" si="5">SUM(C24:C27)</f>
        <v>2</v>
      </c>
      <c r="D28" s="245">
        <f t="shared" si="5"/>
        <v>0</v>
      </c>
      <c r="E28" s="36">
        <f t="shared" si="5"/>
        <v>0</v>
      </c>
      <c r="F28" s="36">
        <f t="shared" si="5"/>
        <v>0</v>
      </c>
      <c r="G28" s="36">
        <f t="shared" si="5"/>
        <v>0</v>
      </c>
      <c r="H28" s="36">
        <f t="shared" si="5"/>
        <v>0</v>
      </c>
      <c r="I28" s="37">
        <f t="shared" si="5"/>
        <v>2</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0.96573208722741433</v>
      </c>
      <c r="D35" s="235">
        <f>IF((' פנסיוני א3'!D12+' פנסיוני א3'!K12)=0,0,(' פנסיוני א3'!D12+' פנסיוני א3'!K12)/(' פנסיוני א3'!$C$17+' פנסיוני א3'!$J$17))</f>
        <v>0.59501557632398749</v>
      </c>
      <c r="E35" s="235">
        <f>IF((' פנסיוני א3'!E12+' פנסיוני א3'!L12)=0,0,(' פנסיוני א3'!E12+' פנסיוני א3'!L12)/(' פנסיוני א3'!$C$17+' פנסיוני א3'!$J$17))</f>
        <v>0.21806853582554517</v>
      </c>
      <c r="F35" s="235">
        <f>IF((' פנסיוני א3'!F12+' פנסיוני א3'!M12)=0,0,(' פנסיוני א3'!F12+' פנסיוני א3'!M12)/(' פנסיוני א3'!$C$17+' פנסיוני א3'!$J$17))</f>
        <v>8.0996884735202487E-2</v>
      </c>
      <c r="G35" s="235">
        <f>IF((' פנסיוני א3'!G12+' פנסיוני א3'!N12)=0,0,(' פנסיוני א3'!G12+' פנסיוני א3'!N12)/(' פנסיוני א3'!$C$17+' פנסיוני א3'!$J$17))</f>
        <v>7.1651090342679122E-2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0.98742138364779874</v>
      </c>
      <c r="R35" s="235">
        <f>IF(' פנסיוני א3'!AF12=0,0,' פנסיוני א3'!AF12/' פנסיוני א3'!$AE$17)</f>
        <v>0.15513626834381553</v>
      </c>
      <c r="S35" s="235">
        <f>IF(' פנסיוני א3'!AG12=0,0,' פנסיוני א3'!AG12/' פנסיוני א3'!$AE$17)</f>
        <v>0.3941299790356394</v>
      </c>
      <c r="T35" s="235">
        <f>IF(' פנסיוני א3'!AH12=0,0,' פנסיוני א3'!AH12/' פנסיוני א3'!$AE$17)</f>
        <v>0.4088050314465409</v>
      </c>
      <c r="U35" s="235">
        <f>IF(' פנסיוני א3'!AI12=0,0,' פנסיוני א3'!AI12/' פנסיוני א3'!$AE$17)</f>
        <v>2.9350104821802937E-2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0.60124610591900307</v>
      </c>
      <c r="E40" s="237">
        <f t="shared" si="7"/>
        <v>0.21806853582554517</v>
      </c>
      <c r="F40" s="237">
        <f t="shared" si="7"/>
        <v>8.4112149532710276E-2</v>
      </c>
      <c r="G40" s="237">
        <f t="shared" si="7"/>
        <v>8.7227414330218064E-2</v>
      </c>
      <c r="H40" s="237">
        <f t="shared" si="7"/>
        <v>3.1152647975077881E-3</v>
      </c>
      <c r="I40" s="238">
        <f t="shared" si="7"/>
        <v>6.2305295950155761E-3</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0.15932914046121593</v>
      </c>
      <c r="S40" s="237">
        <f t="shared" si="9"/>
        <v>0.39622641509433959</v>
      </c>
      <c r="T40" s="237">
        <f t="shared" si="9"/>
        <v>0.41509433962264153</v>
      </c>
      <c r="U40" s="237">
        <f t="shared" si="9"/>
        <v>2.9350104821802937E-2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המרכזית של עובדי ההסתדרות בע"מ</v>
      </c>
    </row>
    <row r="3" spans="1:28" ht="12.75" customHeight="1" x14ac:dyDescent="0.3">
      <c r="A3" s="268"/>
      <c r="B3" s="183" t="str">
        <f>CONCATENATE(הוראות!Z13,הוראות!F13)</f>
        <v>הנתונים ביחידות בודדות לשנת 2022</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498</v>
      </c>
      <c r="C11" s="438"/>
      <c r="D11" s="439"/>
      <c r="E11" s="234">
        <f>SUM(F11:K11)</f>
        <v>0.96573208722741433</v>
      </c>
      <c r="F11" s="235">
        <f>IF((' פנסיוני א3'!D12+' פנסיוני א3'!K12)=0,0,(' פנסיוני א3'!D12+' פנסיוני א3'!K12)/(' פנסיוני א3'!$C$17+' פנסיוני א3'!$J$17))</f>
        <v>0.59501557632398749</v>
      </c>
      <c r="G11" s="235">
        <f>IF((' פנסיוני א3'!E12+' פנסיוני א3'!L12)=0,0,(' פנסיוני א3'!E12+' פנסיוני א3'!L12)/(' פנסיוני א3'!$C$17+' פנסיוני א3'!$J$17))</f>
        <v>0.21806853582554517</v>
      </c>
      <c r="H11" s="235">
        <f>IF((' פנסיוני א3'!F12+' פנסיוני א3'!M12)=0,0,(' פנסיוני א3'!F12+' פנסיוני א3'!M12)/(' פנסיוני א3'!$C$17+' פנסיוני א3'!$J$17))</f>
        <v>8.0996884735202487E-2</v>
      </c>
      <c r="I11" s="235">
        <f>IF((' פנסיוני א3'!G12+' פנסיוני א3'!N12)=0,0,(' פנסיוני א3'!G12+' פנסיוני א3'!N12)/(' פנסיוני א3'!$C$17+' פנסיוני א3'!$J$17))</f>
        <v>7.1651090342679122E-2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0.98742138364779874</v>
      </c>
      <c r="T11" s="235">
        <f>IF(' פנסיוני א3'!AF12=0,0,' פנסיוני א3'!AF12/' פנסיוני א3'!$AE$17)</f>
        <v>0.15513626834381553</v>
      </c>
      <c r="U11" s="235">
        <f>IF(' פנסיוני א3'!AG12=0,0,' פנסיוני א3'!AG12/' פנסיוני א3'!$AE$17)</f>
        <v>0.3941299790356394</v>
      </c>
      <c r="V11" s="235">
        <f>IF(' פנסיוני א3'!AH12=0,0,' פנסיוני א3'!AH12/' פנסיוני א3'!$AE$17)</f>
        <v>0.4088050314465409</v>
      </c>
      <c r="W11" s="235">
        <f>IF(' פנסיוני א3'!AI12=0,0,' פנסיוני א3'!AI12/' פנסיוני א3'!$AE$17)</f>
        <v>2.9350104821802937E-2</v>
      </c>
      <c r="X11" s="235">
        <f>IF(' פנסיוני א3'!AJ12=0,0,' פנסיוני א3'!AJ12/' פנסיוני א3'!$AE$17)</f>
        <v>0</v>
      </c>
      <c r="Y11" s="239">
        <f>IF(' פנסיוני א3'!AK12=0,0,' פנסיוני א3'!AK12/' פנסיוני א3'!$AE$17)</f>
        <v>0</v>
      </c>
    </row>
    <row r="12" spans="1:28" x14ac:dyDescent="0.2">
      <c r="A12" s="300" t="s">
        <v>520</v>
      </c>
      <c r="B12" s="437" t="s">
        <v>497</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0.60124610591900307</v>
      </c>
      <c r="G16" s="237">
        <f t="shared" si="0"/>
        <v>0.21806853582554517</v>
      </c>
      <c r="H16" s="237">
        <f t="shared" si="0"/>
        <v>8.4112149532710276E-2</v>
      </c>
      <c r="I16" s="237">
        <f t="shared" si="0"/>
        <v>8.7227414330218064E-2</v>
      </c>
      <c r="J16" s="237">
        <f t="shared" si="0"/>
        <v>3.1152647975077881E-3</v>
      </c>
      <c r="K16" s="238">
        <f t="shared" si="0"/>
        <v>6.2305295950155761E-3</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0.15932914046121593</v>
      </c>
      <c r="U16" s="237">
        <f t="shared" si="2"/>
        <v>0.39622641509433959</v>
      </c>
      <c r="V16" s="237">
        <f t="shared" si="2"/>
        <v>0.41509433962264153</v>
      </c>
      <c r="W16" s="237">
        <f t="shared" si="2"/>
        <v>2.9350104821802937E-2</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444</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2022</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2022</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509</v>
      </c>
      <c r="E11" s="144"/>
      <c r="F11" s="144"/>
      <c r="G11" s="144"/>
      <c r="H11" s="144"/>
      <c r="I11" s="144"/>
      <c r="J11" s="145"/>
      <c r="K11" s="143">
        <v>1750</v>
      </c>
      <c r="L11" s="144"/>
      <c r="M11" s="144"/>
      <c r="N11" s="144"/>
      <c r="O11" s="144"/>
      <c r="P11" s="144"/>
      <c r="Q11" s="146"/>
    </row>
    <row r="12" spans="2:17" ht="25.5" x14ac:dyDescent="0.2">
      <c r="B12" s="60" t="s">
        <v>159</v>
      </c>
      <c r="C12" s="61" t="s">
        <v>160</v>
      </c>
      <c r="D12" s="143">
        <v>2648</v>
      </c>
      <c r="E12" s="144"/>
      <c r="F12" s="144"/>
      <c r="G12" s="144"/>
      <c r="H12" s="144"/>
      <c r="I12" s="147"/>
      <c r="J12" s="148"/>
      <c r="K12" s="143">
        <v>1718</v>
      </c>
      <c r="L12" s="144"/>
      <c r="M12" s="144"/>
      <c r="N12" s="144"/>
      <c r="O12" s="144"/>
      <c r="P12" s="144"/>
      <c r="Q12" s="146"/>
    </row>
    <row r="13" spans="2:17" ht="25.5" x14ac:dyDescent="0.2">
      <c r="B13" s="62" t="s">
        <v>161</v>
      </c>
      <c r="C13" s="61" t="s">
        <v>162</v>
      </c>
      <c r="D13" s="143">
        <v>149</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1924</v>
      </c>
      <c r="E14" s="150">
        <v>105</v>
      </c>
      <c r="F14" s="150">
        <v>290</v>
      </c>
      <c r="G14" s="150">
        <v>251</v>
      </c>
      <c r="H14" s="150">
        <v>172</v>
      </c>
      <c r="I14" s="151">
        <v>247</v>
      </c>
      <c r="J14" s="152">
        <v>859</v>
      </c>
      <c r="K14" s="149">
        <f>SUM(L14:Q14)</f>
        <v>1600</v>
      </c>
      <c r="L14" s="150">
        <v>1493</v>
      </c>
      <c r="M14" s="150">
        <v>91</v>
      </c>
      <c r="N14" s="150"/>
      <c r="O14" s="150">
        <v>2</v>
      </c>
      <c r="P14" s="151">
        <v>4</v>
      </c>
      <c r="Q14" s="181">
        <v>10</v>
      </c>
    </row>
    <row r="15" spans="2:17" ht="38.25" x14ac:dyDescent="0.2">
      <c r="B15" s="62" t="s">
        <v>165</v>
      </c>
      <c r="C15" s="61" t="s">
        <v>166</v>
      </c>
      <c r="D15" s="149">
        <f>IF(D11+D12-D14-D13=0,"",D11+D12-D14-D13)</f>
        <v>1084</v>
      </c>
      <c r="E15" s="144"/>
      <c r="F15" s="144"/>
      <c r="G15" s="144"/>
      <c r="H15" s="144"/>
      <c r="I15" s="147"/>
      <c r="J15" s="148"/>
      <c r="K15" s="149">
        <f>IF(K11+K12-K14-K13=0,"",K11+K12-K14-K13)</f>
        <v>1868</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2022</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2022</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2022</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2022</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C55" sqref="C5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2022</v>
      </c>
    </row>
    <row r="4" spans="1:41" x14ac:dyDescent="0.2">
      <c r="B4" s="182" t="s">
        <v>423</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527</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525</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2022</v>
      </c>
      <c r="F3" s="121">
        <f>E3-1</f>
        <v>-1</v>
      </c>
    </row>
    <row r="4" spans="1:68" x14ac:dyDescent="0.2">
      <c r="B4" s="182" t="s">
        <v>423</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N29" sqref="N29"/>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המרכזית של עובדי ההסתדרות בע"מ</v>
      </c>
    </row>
    <row r="3" spans="1:25" ht="12.75" customHeight="1" x14ac:dyDescent="0.3">
      <c r="A3" s="268"/>
      <c r="B3" s="183" t="str">
        <f>CONCATENATE(הוראות!Z13,הוראות!F13)</f>
        <v>הנתונים ביחידות בודדות לשנת 2022</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0.94568690095846641</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0.73482428115015974</v>
      </c>
      <c r="G11" s="79">
        <f>IF(('[6] פנסיוני א3'!F12+'[6] פנסיוני א3'!M12+'[6] פנסיוני א3'!F13+'[6] פנסיוני א3'!M13)=0,0,('[6] פנסיוני א3'!F12+'[6] פנסיוני א3'!M12+'[6] פנסיוני א3'!F13+'[6] פנסיוני א3'!M13)/('[6] פנסיוני א3'!$C$17+'[6] פנסיוני א3'!$J$17))</f>
        <v>0.10862619808306709</v>
      </c>
      <c r="H11" s="79">
        <f>IF(('[6] פנסיוני א3'!G12+'[6] פנסיוני א3'!N12+'[6] פנסיוני א3'!G13+'[6] פנסיוני א3'!N13)=0,0,('[6] פנסיוני א3'!G12+'[6] פנסיוני א3'!N12+'[6] פנסיוני א3'!G13+'[6] פנסיוני א3'!N13)/('[6] פנסיוני א3'!$C$17+'[6] פנסיוני א3'!$J$17))</f>
        <v>8.3067092651757185E-2</v>
      </c>
      <c r="I11" s="79">
        <f>IF(('[6] פנסיוני א3'!H12+'[6] פנסיוני א3'!O12+'[6] פנסיוני א3'!H13+'[6] פנסיוני א3'!O13)=0,0,('[6] פנסיוני א3'!H12+'[6] פנסיוני א3'!O12+'[6] פנסיוני א3'!H13+'[6] פנסיוני א3'!O13)/('[6] פנסיוני א3'!$C$17+'[6] פנסיוני א3'!$J$17))</f>
        <v>1.5974440894568689E-2</v>
      </c>
      <c r="J11" s="79">
        <f>IF(('[6] פנסיוני א3'!I12+'[6] פנסיוני א3'!P12+'[6] פנסיוני א3'!I13+'[6] פנסיוני א3'!P13)=0,0,('[6] פנסיוני א3'!I12+'[6] פנסיוני א3'!P12+'[6] פנסיוני א3'!I13+'[6] פנסיוני א3'!P13)/('[6] פנסיוני א3'!$C$17+'[6] פנסיוני א3'!$J$17))</f>
        <v>3.1948881789137379E-3</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0.99578947368421056</v>
      </c>
      <c r="R11" s="79">
        <f>IF('[6] פנסיוני א3'!AF12+'[6] פנסיוני א3'!AG12+'[6] פנסיוני א3'!AF13+'[6] פנסיוני א3'!AG13=0,0,('[6] פנסיוני א3'!AF12+'[6] פנסיוני א3'!AG12+'[6] פנסיוני א3'!AF13+'[6] פנסיוני א3'!AG13)/'[6] פנסיוני א3'!$AE$17)</f>
        <v>0.71157894736842109</v>
      </c>
      <c r="S11" s="79">
        <f>IF('[6] פנסיוני א3'!AH12+'[6] פנסיוני א3'!AH13=0,0,('[6] פנסיוני א3'!AH12+'[6] פנסיוני א3'!AH13)/'[6] פנסיוני א3'!$AE$17)</f>
        <v>0.28000000000000003</v>
      </c>
      <c r="T11" s="79">
        <f>IF('[6] פנסיוני א3'!AI12+'[6] פנסיוני א3'!AI13=0,0,('[6] פנסיוני א3'!AI12+'[6] פנסיוני א3'!AI13)/'[6] פנסיוני א3'!$AE$17)</f>
        <v>4.2105263157894736E-3</v>
      </c>
      <c r="U11" s="79">
        <f>IF('[6] פנסיוני א3'!AJ12+'[6] פנסיוני א3'!AJ13=0,0,('[6] פנסיוני א3'!AJ12+'[6] פנסיוני א3'!AJ13)/'[6] פנסיוני א3'!$AE$17)</f>
        <v>0</v>
      </c>
      <c r="V11" s="81">
        <f>IF('[6] פנסיוני א3'!AK12+'[6] פנסיוני א3'!AK13=0,0,('[6] פנסיוני א3'!AK12+'[6] פנסיוני א3'!AK13)/'[6] פנסיוני א3'!$AE$17)</f>
        <v>0</v>
      </c>
    </row>
    <row r="12" spans="1:25" x14ac:dyDescent="0.2">
      <c r="A12" s="202">
        <v>4</v>
      </c>
      <c r="B12" s="203" t="s">
        <v>77</v>
      </c>
      <c r="C12" s="272"/>
      <c r="D12" s="273"/>
      <c r="E12" s="78">
        <f>SUM(F12:J12)</f>
        <v>5.4313099041533544E-2</v>
      </c>
      <c r="F12" s="79">
        <f>IF(('[6] פנסיוני א3'!D14+'[6] פנסיוני א3'!K14+'[6] פנסיוני א3'!E14+'[6] פנסיוני א3'!L14)=0,0,('[6] פנסיוני א3'!D14+'[6] פנסיוני א3'!K14+'[6] פנסיוני א3'!E14+'[6] פנסיוני א3'!L14)/('[6] פנסיוני א3'!$C$17+'[6] פנסיוני א3'!$J$17))</f>
        <v>3.5143769968051117E-2</v>
      </c>
      <c r="G12" s="79">
        <f>IF(('[6] פנסיוני א3'!F14+'[6] פנסיוני א3'!M14)=0,0,('[6] פנסיוני א3'!F14+'[6] פנסיוני א3'!M14)/('[6] פנסיוני א3'!$C$17+'[6] פנסיוני א3'!$J$17))</f>
        <v>3.1948881789137379E-3</v>
      </c>
      <c r="H12" s="79">
        <f>IF(('[6] פנסיוני א3'!G14+'[6] פנסיוני א3'!N14)=0,0,('[6] פנסיוני א3'!G14+'[6] פנסיוני א3'!N14)/('[6] פנסיוני א3'!$C$17+'[6] פנסיוני א3'!$J$17))</f>
        <v>6.3897763578274758E-3</v>
      </c>
      <c r="I12" s="79">
        <f>IF(('[6] פנסיוני א3'!H14+'[6] פנסיוני א3'!O14)=0,0,('[6] פנסיוני א3'!H14+'[6] פנסיוני א3'!O14)/('[6] פנסיוני א3'!$C$17+'[6] פנסיוני א3'!$J$17))</f>
        <v>3.1948881789137379E-3</v>
      </c>
      <c r="J12" s="79">
        <f>IF(('[6] פנסיוני א3'!I14+'[6] פנסיוני א3'!P14)=0,0,('[6] פנסיוני א3'!I14+'[6] פנסיוני א3'!P14)/('[6] פנסיוני א3'!$C$17+'[6] פנסיוני א3'!$J$17))</f>
        <v>6.3897763578274758E-3</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4.2105263157894736E-3</v>
      </c>
      <c r="R12" s="79">
        <f>IF('[6] פנסיוני א3'!AF14+'[6] פנסיוני א3'!AG14=0,0,('[6] פנסיוני א3'!AF14+'[6] פנסיוני א3'!AG14)/'[6] פנסיוני א3'!$AE$17)</f>
        <v>2.1052631578947368E-3</v>
      </c>
      <c r="S12" s="79">
        <f>IF('[6] פנסיוני א3'!AH14=0,0,'[6] פנסיוני א3'!AH14/'[6] פנסיוני א3'!$AE$17)</f>
        <v>2.1052631578947368E-3</v>
      </c>
      <c r="T12" s="79">
        <f>IF('[6] פנסיוני א3'!AI14=0,0,'[6] פנסיוני א3'!AI14/'[6] פנסיוני א3'!$AE$17)</f>
        <v>0</v>
      </c>
      <c r="U12" s="79">
        <f>IF('[6] פנסיוני א3'!AJ14=0,0,'[6] פנסיוני א3'!AJ14/'[6] פנסיוני א3'!$AE$17)</f>
        <v>0</v>
      </c>
      <c r="V12" s="81">
        <f>IF('[6] פנסיוני א3'!AK14=0,0,'[6] פנסיוני א3'!AK14/'[6] פנסיוני א3'!$AE$17)</f>
        <v>0</v>
      </c>
    </row>
    <row r="13" spans="1:25" x14ac:dyDescent="0.2">
      <c r="A13" s="202">
        <v>5</v>
      </c>
      <c r="B13" s="306" t="s">
        <v>78</v>
      </c>
      <c r="C13" s="307"/>
      <c r="D13" s="307"/>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2">
        <v>6</v>
      </c>
      <c r="B14" s="306" t="s">
        <v>79</v>
      </c>
      <c r="C14" s="307"/>
      <c r="D14" s="307"/>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2">
        <v>7</v>
      </c>
      <c r="B15" s="466" t="s">
        <v>183</v>
      </c>
      <c r="C15" s="467"/>
      <c r="D15" s="467"/>
      <c r="E15" s="78">
        <f t="shared" ref="E15:V15" si="0">SUM(E11:E14)</f>
        <v>1</v>
      </c>
      <c r="F15" s="92">
        <f t="shared" si="0"/>
        <v>0.76996805111821087</v>
      </c>
      <c r="G15" s="92">
        <f t="shared" si="0"/>
        <v>0.11182108626198083</v>
      </c>
      <c r="H15" s="92">
        <f t="shared" si="0"/>
        <v>8.9456869009584661E-2</v>
      </c>
      <c r="I15" s="92">
        <f t="shared" si="0"/>
        <v>1.9169329073482427E-2</v>
      </c>
      <c r="J15" s="83">
        <f t="shared" si="0"/>
        <v>9.5846645367412137E-3</v>
      </c>
      <c r="K15" s="78">
        <f t="shared" si="0"/>
        <v>0</v>
      </c>
      <c r="L15" s="92">
        <f t="shared" si="0"/>
        <v>0</v>
      </c>
      <c r="M15" s="92">
        <f t="shared" si="0"/>
        <v>0</v>
      </c>
      <c r="N15" s="92">
        <f t="shared" si="0"/>
        <v>0</v>
      </c>
      <c r="O15" s="92">
        <f t="shared" si="0"/>
        <v>0</v>
      </c>
      <c r="P15" s="83">
        <f t="shared" si="0"/>
        <v>0</v>
      </c>
      <c r="Q15" s="78">
        <f t="shared" si="0"/>
        <v>1</v>
      </c>
      <c r="R15" s="92">
        <f t="shared" si="0"/>
        <v>0.71368421052631581</v>
      </c>
      <c r="S15" s="92">
        <f t="shared" si="0"/>
        <v>0.28210526315789475</v>
      </c>
      <c r="T15" s="92">
        <f t="shared" si="0"/>
        <v>4.2105263157894736E-3</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2">
        <v>2</v>
      </c>
      <c r="B18" s="463" t="s">
        <v>77</v>
      </c>
      <c r="C18" s="464"/>
      <c r="D18" s="465"/>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444</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0.90909090909090906</v>
      </c>
      <c r="R21" s="79">
        <f>IF('[6] פנסיוני א3'!AF24+'[6] פנסיוני א3'!AG24=0,0,('[6] פנסיוני א3'!AF24+'[6] פנסיוני א3'!AG24)/'[6] פנסיוני א3'!$AE$28)</f>
        <v>0.45454545454545453</v>
      </c>
      <c r="S21" s="79">
        <f>IF('[6] פנסיוני א3'!AH24=0,0,'[6] פנסיוני א3'!AH24/'[6] פנסיוני א3'!$AE$28)</f>
        <v>0.36363636363636365</v>
      </c>
      <c r="T21" s="79">
        <f>IF('[6] פנסיוני א3'!AI24=0,0,'[6] פנסיוני א3'!AI24/'[6] פנסיוני א3'!$AE$28)</f>
        <v>9.0909090909090912E-2</v>
      </c>
      <c r="U21" s="79">
        <f>IF('[6] פנסיוני א3'!AJ24=0,0,'[6] פנסיוני א3'!AJ24/'[6] פנסיוני א3'!$AE$28)</f>
        <v>0</v>
      </c>
      <c r="V21" s="81">
        <f>IF('[6] פנסיוני א3'!AK24=0,0,'[6] פנסיוני א3'!AK24/'[6] פנסיוני א3'!$AE$28)</f>
        <v>0</v>
      </c>
    </row>
    <row r="22" spans="1:22" x14ac:dyDescent="0.2">
      <c r="A22" s="202">
        <v>2</v>
      </c>
      <c r="B22" s="463" t="s">
        <v>77</v>
      </c>
      <c r="C22" s="464"/>
      <c r="D22" s="465"/>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v>
      </c>
      <c r="R22" s="79">
        <f>IF('[6] פנסיוני א3'!AF25+'[6] פנסיוני א3'!AG25=0,0,('[6] פנסיוני א3'!AF25+'[6] פנסיוני א3'!AG25)/'[6] פנסיוני א3'!$AE$28)</f>
        <v>0</v>
      </c>
      <c r="S22" s="79">
        <f>IF('[6] פנסיוני א3'!AH25=0,0,'[6] פנסיוני א3'!AH25/'[6] פנסיוני א3'!$AE$28)</f>
        <v>0</v>
      </c>
      <c r="T22" s="79">
        <f>IF('[6] פנסיוני א3'!AI25=0,0,'[6] פנסיוני א3'!AI25/'[6] פנסיוני א3'!$AE$28)</f>
        <v>0</v>
      </c>
      <c r="U22" s="79">
        <f>IF('[6] פנסיוני א3'!AJ25=0,0,'[6] פנסיוני א3'!AJ25/'[6] פנסיוני א3'!$AE$28)</f>
        <v>0</v>
      </c>
      <c r="V22" s="81">
        <f>IF('[6] פנסיוני א3'!AK25=0,0,'[6] פנסיוני א3'!AK25/'[6] פנסיוני א3'!$AE$28)</f>
        <v>0</v>
      </c>
    </row>
    <row r="23" spans="1:22" x14ac:dyDescent="0.2">
      <c r="A23" s="202">
        <v>3</v>
      </c>
      <c r="B23" s="463" t="s">
        <v>84</v>
      </c>
      <c r="C23" s="464"/>
      <c r="D23" s="465"/>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2">
        <v>4</v>
      </c>
      <c r="B24" s="466" t="s">
        <v>85</v>
      </c>
      <c r="C24" s="467"/>
      <c r="D24" s="471"/>
      <c r="E24" s="98">
        <f>SUM(F24:J24)</f>
        <v>1</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1</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9.0909090909090912E-2</v>
      </c>
      <c r="R24" s="79">
        <f>IF('[6] פנסיוני א3'!AF27+'[6] פנסיוני א3'!AG27=0,0,('[6] פנסיוני א3'!AF27+'[6] פנסיוני א3'!AG27)/'[6] פנסיוני א3'!$AE$28)</f>
        <v>9.0909090909090912E-2</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7">
        <v>5</v>
      </c>
      <c r="B25" s="472" t="s">
        <v>86</v>
      </c>
      <c r="C25" s="473"/>
      <c r="D25" s="474"/>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0.54545454545454541</v>
      </c>
      <c r="S25" s="103">
        <f t="shared" si="2"/>
        <v>0.36363636363636365</v>
      </c>
      <c r="T25" s="103">
        <f t="shared" si="2"/>
        <v>9.0909090909090912E-2</v>
      </c>
      <c r="U25" s="103">
        <f t="shared" si="2"/>
        <v>0</v>
      </c>
      <c r="V25" s="102">
        <f t="shared" si="2"/>
        <v>0</v>
      </c>
    </row>
    <row r="26" spans="1:22" x14ac:dyDescent="0.2">
      <c r="A26" s="262"/>
      <c r="B26" s="447"/>
      <c r="C26" s="447"/>
      <c r="D26" s="447"/>
    </row>
    <row r="27" spans="1:22" x14ac:dyDescent="0.2">
      <c r="A27" s="301"/>
      <c r="B27" s="364" t="s">
        <v>525</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election activeCell="B3" sqref="B3"/>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2.8169014084507043E-2</v>
      </c>
      <c r="E10" s="116">
        <f>IF('[6]נספח א4 - P'!$D$14=0,"",'[6]נספח א4 - P'!F14/'[6]נספח א4 - P'!$D$14)</f>
        <v>0.20563380281690141</v>
      </c>
      <c r="F10" s="116">
        <f>IF('[6]נספח א4 - P'!$D$14=0,"",'[6]נספח א4 - P'!G14/'[6]נספח א4 - P'!$D$14)</f>
        <v>0.15704225352112677</v>
      </c>
      <c r="G10" s="116">
        <f>IF('[6]נספח א4 - P'!$D$14=0,"",'[6]נספח א4 - P'!H14/'[6]נספח א4 - P'!$D$14)</f>
        <v>0.11126760563380282</v>
      </c>
      <c r="H10" s="116">
        <f>IF('[6]נספח א4 - P'!$D$14=0,"",'[6]נספח א4 - P'!I14/'[6]נספח א4 - P'!$D$14)</f>
        <v>0.17535211267605633</v>
      </c>
      <c r="I10" s="116">
        <f>IF('[6]נספח א4 - P'!$D$14=0,"",'[6]נספח א4 - P'!J14/'[6]נספח א4 - P'!$D$14)</f>
        <v>0.32253521126760565</v>
      </c>
      <c r="J10" s="116">
        <f>IF('[6]נספח א4 - P'!$K$14=0,"",'[6]נספח א4 - P'!K14/'[6]נספח א4 - P'!$K$14)</f>
        <v>1</v>
      </c>
      <c r="K10" s="116">
        <f>IF('[6]נספח א4 - P'!$K$14=0,"",'[6]נספח א4 - P'!L14/'[6]נספח א4 - P'!$K$14)</f>
        <v>0.95169430425378509</v>
      </c>
      <c r="L10" s="116">
        <f>IF('[6]נספח א4 - P'!$K$14=0,"",'[6]נספח א4 - P'!M14/'[6]נספח א4 - P'!$K$14)</f>
        <v>4.1095890410958902E-2</v>
      </c>
      <c r="M10" s="116">
        <f>IF('[6]נספח א4 - P'!$K$14=0,"",'[6]נספח א4 - P'!N14/'[6]נספח א4 - P'!$K$14)</f>
        <v>0</v>
      </c>
      <c r="N10" s="116">
        <f>IF('[6]נספח א4 - P'!$K$14=0,"",'[6]נספח א4 - P'!O14/'[6]נספח א4 - P'!$K$14)</f>
        <v>0</v>
      </c>
      <c r="O10" s="116">
        <f>IF('[6]נספח א4 - P'!$K$14=0,"",'[6]נספח א4 - P'!P14/'[6]נספח א4 - P'!$K$14)</f>
        <v>2.8839221341023791E-3</v>
      </c>
      <c r="P10" s="117">
        <f>IF('[6]נספח א4 - P'!$K$14=0,"",'[6]נספח א4 - P'!Q14/'[6]נספח א4 - P'!$K$14)</f>
        <v>4.3258832011535686E-3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2022</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2022</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2022</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493</v>
      </c>
      <c r="E7" s="47" t="s">
        <v>494</v>
      </c>
      <c r="F7" s="11" t="s">
        <v>392</v>
      </c>
      <c r="G7" s="11" t="s">
        <v>393</v>
      </c>
      <c r="H7" s="11" t="s">
        <v>394</v>
      </c>
      <c r="I7" s="157" t="s">
        <v>41</v>
      </c>
      <c r="J7" s="525"/>
      <c r="K7" s="11" t="s">
        <v>493</v>
      </c>
      <c r="L7" s="47" t="s">
        <v>494</v>
      </c>
      <c r="M7" s="11" t="s">
        <v>392</v>
      </c>
      <c r="N7" s="11" t="s">
        <v>393</v>
      </c>
      <c r="O7" s="11" t="s">
        <v>394</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392</v>
      </c>
      <c r="I31" s="11" t="s">
        <v>393</v>
      </c>
      <c r="J31" s="11" t="s">
        <v>394</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523</v>
      </c>
      <c r="C38" s="503" t="s">
        <v>460</v>
      </c>
      <c r="D38" s="503"/>
      <c r="E38" s="504"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444</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493</v>
      </c>
      <c r="H95" s="326" t="s">
        <v>494</v>
      </c>
      <c r="I95" s="325" t="s">
        <v>392</v>
      </c>
      <c r="J95" s="325" t="s">
        <v>393</v>
      </c>
      <c r="K95" s="325" t="s">
        <v>394</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496</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517" t="s">
        <v>497</v>
      </c>
      <c r="C99" s="518" t="s">
        <v>456</v>
      </c>
      <c r="D99" s="518"/>
      <c r="E99" s="519"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519</v>
      </c>
      <c r="C103" s="518" t="s">
        <v>460</v>
      </c>
      <c r="D103" s="518"/>
      <c r="E103" s="519"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444</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a46656d4-8850-49b3-aebd-68bd05f7f43d"/>
    <ds:schemaRef ds:uri="http://schemas.microsoft.com/office/2006/documentManagement/types"/>
    <ds:schemaRef ds:uri="http://schemas.microsoft.com/sharepoint/v3"/>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