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C:\Users\roeya\Desktop\מידע סטטיסטי\ללא הגנת גיליון\"/>
    </mc:Choice>
  </mc:AlternateContent>
  <xr:revisionPtr revIDLastSave="0" documentId="13_ncr:1_{7B63FA48-D6B4-4F37-B34B-8CB5BF3135B2}" xr6:coauthVersionLast="36" xr6:coauthVersionMax="36" xr10:uidLastSave="{00000000-0000-0000-0000-000000000000}"/>
  <bookViews>
    <workbookView xWindow="0" yWindow="0" windowWidth="28800" windowHeight="11685" tabRatio="861" firstSheet="15"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3" i="5"/>
  <c r="T43" i="5"/>
  <c r="U43" i="5"/>
  <c r="V43" i="5"/>
  <c r="W43" i="5"/>
  <c r="R43" i="5"/>
  <c r="V35" i="5"/>
  <c r="W35" i="5"/>
  <c r="S36" i="5"/>
  <c r="T36" i="5"/>
  <c r="U36" i="5"/>
  <c r="V36" i="5"/>
  <c r="W36" i="5"/>
  <c r="S37" i="5"/>
  <c r="U37"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K46" i="5"/>
  <c r="M22" i="10"/>
  <c r="K42" i="5"/>
  <c r="M18" i="10"/>
  <c r="K35" i="5"/>
  <c r="M11" i="10"/>
  <c r="C24" i="5"/>
  <c r="C25" i="5"/>
  <c r="C26" i="5"/>
  <c r="C27" i="5"/>
  <c r="E46" i="5"/>
  <c r="F46" i="5"/>
  <c r="G46" i="5"/>
  <c r="H46" i="5"/>
  <c r="I46" i="5"/>
  <c r="E47" i="5"/>
  <c r="F47" i="5"/>
  <c r="G47" i="5"/>
  <c r="H47" i="5"/>
  <c r="I47" i="5"/>
  <c r="E48" i="5"/>
  <c r="F48" i="5"/>
  <c r="G48" i="5"/>
  <c r="H48" i="5"/>
  <c r="E49" i="5"/>
  <c r="F49" i="5"/>
  <c r="G49" i="5"/>
  <c r="H49" i="5"/>
  <c r="D47" i="5"/>
  <c r="D50" i="5" s="1"/>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E38" i="5"/>
  <c r="F38" i="5"/>
  <c r="G38" i="5"/>
  <c r="H38" i="5"/>
  <c r="I38" i="5"/>
  <c r="E39" i="5"/>
  <c r="F39" i="5"/>
  <c r="G39" i="5"/>
  <c r="H39" i="5"/>
  <c r="I39" i="5"/>
  <c r="D36" i="5"/>
  <c r="D38" i="5"/>
  <c r="D39" i="5"/>
  <c r="D46" i="5"/>
  <c r="F22" i="10"/>
  <c r="D42" i="5"/>
  <c r="D44" i="5" s="1"/>
  <c r="F18" i="10"/>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P11" i="26"/>
  <c r="O11" i="26"/>
  <c r="N11" i="26"/>
  <c r="M11" i="26"/>
  <c r="L11" i="26"/>
  <c r="L15" i="26" s="1"/>
  <c r="AE24" i="5"/>
  <c r="AE25" i="5"/>
  <c r="AE26" i="5"/>
  <c r="AE27" i="5"/>
  <c r="R23" i="26"/>
  <c r="R22" i="26"/>
  <c r="AE20" i="5"/>
  <c r="AE21" i="5"/>
  <c r="R18" i="26"/>
  <c r="X24" i="5"/>
  <c r="X25" i="5"/>
  <c r="X26" i="5"/>
  <c r="X27" i="5"/>
  <c r="L24" i="26"/>
  <c r="L23" i="26"/>
  <c r="L22" i="26"/>
  <c r="L21" i="26"/>
  <c r="X20" i="5"/>
  <c r="X22" i="5" s="1"/>
  <c r="X21" i="5"/>
  <c r="L18" i="26"/>
  <c r="L17" i="26"/>
  <c r="K17" i="26" s="1"/>
  <c r="K19" i="26" s="1"/>
  <c r="L14" i="26"/>
  <c r="L13" i="26"/>
  <c r="L12" i="26"/>
  <c r="J24" i="5"/>
  <c r="J28" i="5" s="1"/>
  <c r="J25" i="5"/>
  <c r="J26" i="5"/>
  <c r="J27" i="5"/>
  <c r="F24" i="26"/>
  <c r="F23" i="26"/>
  <c r="F22" i="26"/>
  <c r="F21" i="26"/>
  <c r="F25" i="26" s="1"/>
  <c r="J20" i="5"/>
  <c r="J21" i="5"/>
  <c r="J22" i="5" s="1"/>
  <c r="F18" i="26"/>
  <c r="F19" i="26" s="1"/>
  <c r="F17" i="26"/>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V18" i="26"/>
  <c r="U18" i="26"/>
  <c r="T18" i="26"/>
  <c r="M14" i="26"/>
  <c r="M15" i="26" s="1"/>
  <c r="M13" i="26"/>
  <c r="M12" i="26"/>
  <c r="P14" i="26"/>
  <c r="P13" i="26"/>
  <c r="P12" i="26"/>
  <c r="O14" i="26"/>
  <c r="O12" i="26"/>
  <c r="N13" i="26"/>
  <c r="N12" i="26"/>
  <c r="H21" i="26"/>
  <c r="G23" i="26"/>
  <c r="I22" i="26"/>
  <c r="H24" i="26"/>
  <c r="J21" i="26"/>
  <c r="G22" i="26"/>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V11" i="26"/>
  <c r="U11" i="26"/>
  <c r="R13" i="26"/>
  <c r="J11" i="26"/>
  <c r="I11" i="26"/>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V24" i="26"/>
  <c r="T23" i="26"/>
  <c r="V22" i="26"/>
  <c r="U24" i="26"/>
  <c r="S23" i="26"/>
  <c r="U22" i="26"/>
  <c r="U23" i="26"/>
  <c r="T24" i="26"/>
  <c r="V23" i="26"/>
  <c r="T22" i="26"/>
  <c r="S24" i="26"/>
  <c r="S22" i="26"/>
  <c r="N24" i="26"/>
  <c r="K24" i="26" s="1"/>
  <c r="N23" i="26"/>
  <c r="N22" i="26"/>
  <c r="N21" i="26"/>
  <c r="M24" i="26"/>
  <c r="M23" i="26"/>
  <c r="M22" i="26"/>
  <c r="M21" i="26"/>
  <c r="P24" i="26"/>
  <c r="P23" i="26"/>
  <c r="P22" i="26"/>
  <c r="P21" i="26"/>
  <c r="K21" i="26" s="1"/>
  <c r="O24" i="26"/>
  <c r="O23" i="26"/>
  <c r="O22" i="26"/>
  <c r="O21" i="26"/>
  <c r="I23" i="26"/>
  <c r="H22" i="26"/>
  <c r="G21" i="26"/>
  <c r="J22" i="26"/>
  <c r="I21" i="26"/>
  <c r="I25" i="26" s="1"/>
  <c r="G24" i="26"/>
  <c r="I24" i="26"/>
  <c r="P18" i="26"/>
  <c r="P17" i="26"/>
  <c r="O18" i="26"/>
  <c r="N18" i="26"/>
  <c r="N17" i="26"/>
  <c r="M18" i="26"/>
  <c r="M17" i="26"/>
  <c r="O17" i="26"/>
  <c r="T14" i="26"/>
  <c r="S13" i="26"/>
  <c r="U12" i="26"/>
  <c r="V13" i="26"/>
  <c r="T12" i="26"/>
  <c r="V14" i="26"/>
  <c r="U13" i="26"/>
  <c r="U14" i="26"/>
  <c r="T13" i="26"/>
  <c r="V12" i="26"/>
  <c r="S14" i="26"/>
  <c r="N14" i="26"/>
  <c r="O13" i="26"/>
  <c r="H18" i="26"/>
  <c r="E18" i="26" s="1"/>
  <c r="J17" i="26"/>
  <c r="E17" i="26" s="1"/>
  <c r="H17" i="26"/>
  <c r="G18" i="26"/>
  <c r="I17" i="26"/>
  <c r="J18" i="26"/>
  <c r="I18" i="26"/>
  <c r="G17" i="26"/>
  <c r="J14" i="26"/>
  <c r="G13" i="26"/>
  <c r="F13" i="26"/>
  <c r="G14" i="26"/>
  <c r="I14" i="26"/>
  <c r="J13" i="26"/>
  <c r="F14" i="26"/>
  <c r="H14" i="26"/>
  <c r="I13" i="26"/>
  <c r="H13" i="26"/>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V15" i="10"/>
  <c r="W15" i="10"/>
  <c r="X15" i="10"/>
  <c r="Y15" i="10"/>
  <c r="Y19" i="10"/>
  <c r="X19" i="10"/>
  <c r="W19" i="10"/>
  <c r="V19" i="10"/>
  <c r="U19" i="10"/>
  <c r="T19" i="10"/>
  <c r="Y25" i="10"/>
  <c r="X25" i="10"/>
  <c r="W25" i="10"/>
  <c r="V25" i="10"/>
  <c r="T25" i="10"/>
  <c r="Y24" i="10"/>
  <c r="X24" i="10"/>
  <c r="W24" i="10"/>
  <c r="V24" i="10"/>
  <c r="U24" i="10"/>
  <c r="T24" i="10"/>
  <c r="Y23" i="10"/>
  <c r="X23" i="10"/>
  <c r="W23" i="10"/>
  <c r="V23" i="10"/>
  <c r="U23" i="10"/>
  <c r="T23" i="10"/>
  <c r="T12"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5" i="10"/>
  <c r="I25" i="10"/>
  <c r="H25" i="10"/>
  <c r="G25" i="10"/>
  <c r="F25"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E10" i="11" s="1"/>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J10" i="11"/>
  <c r="L10" i="11"/>
  <c r="O10" i="11"/>
  <c r="D15" i="17"/>
  <c r="D10" i="11"/>
  <c r="C10" i="11"/>
  <c r="F10" i="11"/>
  <c r="G10" i="11"/>
  <c r="I10" i="11"/>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H19" i="26"/>
  <c r="M25" i="26"/>
  <c r="K23" i="26"/>
  <c r="G26" i="10"/>
  <c r="K18" i="26"/>
  <c r="O20" i="10"/>
  <c r="M19" i="26"/>
  <c r="P19" i="26"/>
  <c r="N19" i="26"/>
  <c r="G19" i="26"/>
  <c r="I19" i="26"/>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S24" i="10" l="1"/>
  <c r="R50" i="5"/>
  <c r="T20" i="10"/>
  <c r="AE22" i="5"/>
  <c r="H50" i="5"/>
  <c r="H26" i="10"/>
  <c r="J26" i="10"/>
  <c r="F26" i="10"/>
  <c r="G25" i="26"/>
  <c r="H25" i="26"/>
  <c r="G50" i="5"/>
  <c r="E50" i="5"/>
  <c r="C17" i="5"/>
  <c r="F12" i="26" s="1"/>
  <c r="U15" i="26"/>
  <c r="H10" i="11"/>
  <c r="S14" i="10"/>
  <c r="Y16" i="10"/>
  <c r="W40" i="5"/>
  <c r="V40" i="5"/>
  <c r="X16" i="10"/>
  <c r="F35"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AO12" i="25"/>
  <c r="AF19" i="24"/>
  <c r="BN22" i="4"/>
  <c r="C22" i="3"/>
  <c r="AE36" i="4"/>
  <c r="AZ28" i="4"/>
  <c r="DK22" i="4"/>
  <c r="BI17" i="9"/>
  <c r="AC20" i="25"/>
  <c r="AC24" i="25" s="1"/>
  <c r="L19" i="24"/>
  <c r="AS22" i="4"/>
  <c r="C50" i="3"/>
  <c r="AB51" i="3"/>
  <c r="R25" i="9"/>
  <c r="BI21" i="9"/>
  <c r="AR15" i="9"/>
  <c r="Q15" i="9"/>
  <c r="W25" i="9"/>
  <c r="AI10" i="25"/>
  <c r="AU20" i="25"/>
  <c r="AU24" i="25" s="1"/>
  <c r="Q13" i="26"/>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K11" i="26"/>
  <c r="O26" i="8"/>
  <c r="E22" i="9"/>
  <c r="E25" i="9" s="1"/>
  <c r="E24" i="9"/>
  <c r="I26" i="10"/>
  <c r="M16" i="10"/>
  <c r="P16" i="10"/>
  <c r="N16" i="10"/>
  <c r="O19" i="26"/>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Q23" i="26"/>
  <c r="O25" i="24"/>
  <c r="U14" i="25"/>
  <c r="J39" i="5"/>
  <c r="M40" i="5"/>
  <c r="J48" i="3"/>
  <c r="F50" i="5"/>
  <c r="AK15" i="9"/>
  <c r="I19" i="9"/>
  <c r="AM25" i="9"/>
  <c r="BE15" i="9"/>
  <c r="N14" i="25"/>
  <c r="AC10" i="25"/>
  <c r="AQ14" i="25"/>
  <c r="L14" i="25"/>
  <c r="P25" i="26"/>
  <c r="AG18" i="8"/>
  <c r="AG20" i="8" s="1"/>
  <c r="P26" i="8"/>
  <c r="D10" i="22"/>
  <c r="O16" i="8"/>
  <c r="E18" i="10"/>
  <c r="AS14" i="25"/>
  <c r="AU11" i="25"/>
  <c r="AU14" i="25" s="1"/>
  <c r="P18" i="25"/>
  <c r="K22" i="26"/>
  <c r="K25" i="26" s="1"/>
  <c r="E23" i="25"/>
  <c r="E22" i="24"/>
  <c r="T51" i="3"/>
  <c r="C28" i="3"/>
  <c r="C49" i="4"/>
  <c r="J49" i="4"/>
  <c r="V50" i="4"/>
  <c r="BN17" i="4"/>
  <c r="BN18" i="4" s="1"/>
  <c r="AX50" i="4"/>
  <c r="CI22" i="4"/>
  <c r="C47" i="5"/>
  <c r="BB24" i="25"/>
  <c r="L20" i="10"/>
  <c r="L105" i="13"/>
  <c r="L107" i="13" s="1"/>
  <c r="E22" i="26"/>
  <c r="L25" i="26"/>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Q18" i="26"/>
  <c r="E18" i="24"/>
  <c r="AE28" i="4"/>
  <c r="AS28" i="4"/>
  <c r="X17" i="5"/>
  <c r="X18" i="5" s="1"/>
  <c r="J40" i="3"/>
  <c r="AE37" i="3"/>
  <c r="C17" i="3"/>
  <c r="Q39" i="4"/>
  <c r="W40" i="4"/>
  <c r="AS39" i="4"/>
  <c r="AV40" i="4"/>
  <c r="BA50" i="4"/>
  <c r="BE50" i="4"/>
  <c r="BL50" i="4"/>
  <c r="J38" i="5"/>
  <c r="P44" i="5"/>
  <c r="K24" i="25"/>
  <c r="W24" i="25"/>
  <c r="Y15" i="9"/>
  <c r="F20" i="8"/>
  <c r="AU11" i="9"/>
  <c r="AU15" i="9" s="1"/>
  <c r="O16" i="10"/>
  <c r="L19" i="26"/>
  <c r="C10" i="22"/>
  <c r="N10" i="19"/>
  <c r="E11" i="9"/>
  <c r="BH25" i="9"/>
  <c r="BB22" i="9"/>
  <c r="BJ15" i="9"/>
  <c r="BI23" i="9"/>
  <c r="K18" i="24"/>
  <c r="K19" i="24" s="1"/>
  <c r="Q20" i="25"/>
  <c r="AE24" i="25"/>
  <c r="AI21" i="25"/>
  <c r="AO21" i="25"/>
  <c r="AO24" i="25" s="1"/>
  <c r="K14" i="26"/>
  <c r="BN28" i="4"/>
  <c r="BC50" i="4"/>
  <c r="BI15" i="9"/>
  <c r="AG23" i="8"/>
  <c r="Z15" i="9"/>
  <c r="H25" i="9"/>
  <c r="L24" i="8"/>
  <c r="K25" i="9"/>
  <c r="G51" i="3"/>
  <c r="E19" i="9"/>
  <c r="BD14" i="25"/>
  <c r="U24" i="25"/>
  <c r="F10" i="22"/>
  <c r="K10" i="19"/>
  <c r="AG22" i="8"/>
  <c r="AG26" i="8" s="1"/>
  <c r="AJ26" i="8"/>
  <c r="AR14" i="25"/>
  <c r="AZ14" i="25"/>
  <c r="O25" i="26"/>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E13" i="26"/>
  <c r="C36" i="5"/>
  <c r="E19" i="26"/>
  <c r="H44" i="5"/>
  <c r="J19" i="26"/>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9" i="5"/>
  <c r="E14" i="26"/>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8" i="5"/>
  <c r="Q47" i="5"/>
  <c r="L12" i="8"/>
  <c r="BL25" i="9"/>
  <c r="BE25" i="9"/>
  <c r="E12" i="10"/>
  <c r="L11" i="10"/>
  <c r="L23" i="8"/>
  <c r="AX14" i="25"/>
  <c r="V24" i="25"/>
  <c r="Q10" i="22"/>
  <c r="S10" i="22"/>
  <c r="F10" i="21"/>
  <c r="I10" i="21"/>
  <c r="C10" i="21"/>
  <c r="D10" i="21"/>
  <c r="E10" i="21"/>
  <c r="AK20" i="8"/>
  <c r="E10" i="12"/>
  <c r="D10" i="12"/>
  <c r="M10" i="11"/>
  <c r="K10" i="11"/>
  <c r="P10" i="11"/>
  <c r="N10" i="11"/>
  <c r="M20" i="10"/>
  <c r="S19" i="10"/>
  <c r="C28" i="13"/>
  <c r="G110" i="13" s="1"/>
  <c r="C17" i="13"/>
  <c r="J34" i="13" s="1"/>
  <c r="E10" i="25"/>
  <c r="AI13" i="25"/>
  <c r="AI14" i="25" s="1"/>
  <c r="N25" i="26"/>
  <c r="Q22" i="26"/>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G102" i="13"/>
  <c r="L99" i="13"/>
  <c r="J18" i="13"/>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46" i="5" l="1"/>
  <c r="W50" i="5" s="1"/>
  <c r="Y22" i="10"/>
  <c r="Y26" i="10" s="1"/>
  <c r="V21" i="26"/>
  <c r="V25" i="26" s="1"/>
  <c r="V46" i="5"/>
  <c r="V50" i="5" s="1"/>
  <c r="X22" i="10"/>
  <c r="X26" i="10" s="1"/>
  <c r="U21" i="26"/>
  <c r="U25" i="26" s="1"/>
  <c r="U46" i="5"/>
  <c r="U50" i="5" s="1"/>
  <c r="T21" i="26"/>
  <c r="T25" i="26" s="1"/>
  <c r="W22" i="10"/>
  <c r="W26" i="10" s="1"/>
  <c r="T46" i="5"/>
  <c r="T50" i="5" s="1"/>
  <c r="S21" i="26"/>
  <c r="S25" i="26" s="1"/>
  <c r="V22" i="10"/>
  <c r="V26" i="10" s="1"/>
  <c r="S46" i="5"/>
  <c r="R21" i="26"/>
  <c r="U22" i="10"/>
  <c r="T13" i="10"/>
  <c r="R12" i="26"/>
  <c r="R37" i="5"/>
  <c r="S49" i="5"/>
  <c r="R24" i="26"/>
  <c r="U25" i="10"/>
  <c r="W42" i="5"/>
  <c r="W44" i="5" s="1"/>
  <c r="V17" i="26"/>
  <c r="V19" i="26" s="1"/>
  <c r="Y18" i="10"/>
  <c r="Y20" i="10" s="1"/>
  <c r="X18" i="10"/>
  <c r="X20" i="10" s="1"/>
  <c r="V42" i="5"/>
  <c r="V44" i="5" s="1"/>
  <c r="U17" i="26"/>
  <c r="U19" i="26" s="1"/>
  <c r="W18" i="10"/>
  <c r="W20" i="10" s="1"/>
  <c r="U42" i="5"/>
  <c r="U44" i="5" s="1"/>
  <c r="T17" i="26"/>
  <c r="T19" i="26" s="1"/>
  <c r="S17" i="26"/>
  <c r="S19" i="26" s="1"/>
  <c r="T42" i="5"/>
  <c r="T44" i="5" s="1"/>
  <c r="V18" i="10"/>
  <c r="V20" i="10" s="1"/>
  <c r="U18" i="10"/>
  <c r="S42" i="5"/>
  <c r="R17" i="26"/>
  <c r="J24" i="26"/>
  <c r="E24" i="26" s="1"/>
  <c r="K25" i="10"/>
  <c r="E25" i="10" s="1"/>
  <c r="I49" i="5"/>
  <c r="C49" i="5" s="1"/>
  <c r="I48" i="5"/>
  <c r="K24" i="10"/>
  <c r="J23" i="26"/>
  <c r="G35" i="5"/>
  <c r="C35" i="5" s="1"/>
  <c r="I37" i="5"/>
  <c r="I40" i="5" s="1"/>
  <c r="K13" i="10"/>
  <c r="K16" i="10" s="1"/>
  <c r="J12" i="26"/>
  <c r="J15" i="26" s="1"/>
  <c r="E35" i="5"/>
  <c r="E40" i="5" s="1"/>
  <c r="D35" i="5"/>
  <c r="F11" i="10"/>
  <c r="H37" i="5"/>
  <c r="H40" i="5" s="1"/>
  <c r="I12" i="26"/>
  <c r="I15" i="26" s="1"/>
  <c r="J13" i="10"/>
  <c r="J16" i="10" s="1"/>
  <c r="G11" i="26"/>
  <c r="G37" i="5"/>
  <c r="H12" i="26"/>
  <c r="I13" i="10"/>
  <c r="F11" i="26"/>
  <c r="H13" i="10"/>
  <c r="F37" i="5"/>
  <c r="F40" i="5" s="1"/>
  <c r="G12" i="26"/>
  <c r="C18" i="5"/>
  <c r="H11" i="26"/>
  <c r="D37" i="5"/>
  <c r="G11" i="10"/>
  <c r="H11" i="10"/>
  <c r="F13" i="10"/>
  <c r="I11" i="10"/>
  <c r="U15" i="10"/>
  <c r="S15" i="10" s="1"/>
  <c r="S39" i="5"/>
  <c r="Q39" i="5" s="1"/>
  <c r="R14" i="26"/>
  <c r="Q14" i="26" s="1"/>
  <c r="S12" i="26"/>
  <c r="V13" i="10"/>
  <c r="T37" i="5"/>
  <c r="T11" i="26"/>
  <c r="T15" i="26" s="1"/>
  <c r="U35" i="5"/>
  <c r="U40" i="5" s="1"/>
  <c r="W11" i="10"/>
  <c r="W16" i="10" s="1"/>
  <c r="T35" i="5"/>
  <c r="S11" i="26"/>
  <c r="V11" i="10"/>
  <c r="S35" i="5"/>
  <c r="U11" i="10"/>
  <c r="U16" i="10" s="1"/>
  <c r="AE18" i="5"/>
  <c r="R11" i="26"/>
  <c r="R35" i="5"/>
  <c r="T11" i="10"/>
  <c r="F41" i="3"/>
  <c r="BI25" i="9"/>
  <c r="K34" i="13"/>
  <c r="AB20" i="8"/>
  <c r="Q51" i="3"/>
  <c r="Q50" i="4"/>
  <c r="E24" i="25"/>
  <c r="Q24" i="25"/>
  <c r="K110" i="13"/>
  <c r="E14" i="8"/>
  <c r="E16" i="8" s="1"/>
  <c r="X44" i="4"/>
  <c r="AL50" i="4"/>
  <c r="AS44" i="4"/>
  <c r="L109" i="13"/>
  <c r="K42" i="13"/>
  <c r="Q45" i="3"/>
  <c r="C51" i="3"/>
  <c r="Z19" i="9"/>
  <c r="BI19" i="9"/>
  <c r="AO18" i="25"/>
  <c r="K99" i="13"/>
  <c r="AB19" i="24"/>
  <c r="AE50" i="4"/>
  <c r="AS50" i="4"/>
  <c r="K112" i="13"/>
  <c r="H102" i="13"/>
  <c r="F106" i="13"/>
  <c r="K101" i="13"/>
  <c r="L26" i="8"/>
  <c r="K15" i="26"/>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Q21" i="26" l="1"/>
  <c r="S22" i="10"/>
  <c r="Q46" i="5"/>
  <c r="Q37" i="5"/>
  <c r="S13" i="10"/>
  <c r="Q12" i="26"/>
  <c r="U26" i="10"/>
  <c r="S25" i="10"/>
  <c r="Q24" i="26"/>
  <c r="R25" i="26"/>
  <c r="Q49" i="5"/>
  <c r="S50" i="5"/>
  <c r="Q42" i="5"/>
  <c r="Q44" i="5" s="1"/>
  <c r="S44" i="5"/>
  <c r="R19" i="26"/>
  <c r="Q17" i="26"/>
  <c r="Q19" i="26" s="1"/>
  <c r="U20" i="10"/>
  <c r="S18" i="10"/>
  <c r="S20" i="10" s="1"/>
  <c r="I50" i="5"/>
  <c r="C48" i="5"/>
  <c r="C50" i="5" s="1"/>
  <c r="E23" i="26"/>
  <c r="E25" i="26" s="1"/>
  <c r="J25" i="26"/>
  <c r="K26" i="10"/>
  <c r="E24" i="10"/>
  <c r="E26" i="10" s="1"/>
  <c r="G40" i="5"/>
  <c r="E12" i="26"/>
  <c r="E15" i="26" s="1"/>
  <c r="I16" i="10"/>
  <c r="G15" i="26"/>
  <c r="D40" i="5"/>
  <c r="H15" i="26"/>
  <c r="C37" i="5"/>
  <c r="C40" i="5" s="1"/>
  <c r="E11" i="26"/>
  <c r="F15" i="26"/>
  <c r="E13" i="10"/>
  <c r="E11" i="10"/>
  <c r="E16" i="10" s="1"/>
  <c r="H16" i="10"/>
  <c r="G16" i="10"/>
  <c r="F16" i="10"/>
  <c r="S40" i="5"/>
  <c r="V16" i="10"/>
  <c r="S15" i="26"/>
  <c r="T40" i="5"/>
  <c r="R15" i="26"/>
  <c r="Q11" i="26"/>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Q25" i="26"/>
  <c r="Q40" i="5"/>
  <c r="S16" i="10"/>
  <c r="Q15" i="26"/>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<sst xmlns="http://schemas.openxmlformats.org/spreadsheetml/2006/main" count="2486" uniqueCount="536">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</sst>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AG20" sqref="AG20:AK20"/>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x14ac:dyDescent="0.2">
      <c r="B5" s="3" t="s">
        <v>5</v>
      </c>
      <c r="C5" s="380" t="s">
        <v>495</v>
      </c>
      <c r="D5" s="380"/>
      <c r="E5" s="380"/>
      <c r="F5" s="380"/>
      <c r="G5" s="380"/>
      <c r="H5" s="380"/>
      <c r="I5" s="380"/>
      <c r="J5" s="380"/>
      <c r="K5" s="380"/>
      <c r="L5" s="380"/>
      <c r="M5" s="380"/>
      <c r="N5" s="380"/>
    </row>
    <row r="6" spans="2:14" ht="15" customHeight="1" x14ac:dyDescent="0.2">
      <c r="B6" s="3"/>
      <c r="C6" s="380" t="s">
        <v>526</v>
      </c>
      <c r="D6" s="380"/>
      <c r="E6" s="380"/>
      <c r="F6" s="380"/>
      <c r="G6" s="380"/>
      <c r="H6" s="380"/>
      <c r="I6" s="380"/>
      <c r="J6" s="380"/>
      <c r="K6" s="380"/>
      <c r="L6" s="380"/>
      <c r="M6" s="380"/>
      <c r="N6" s="380"/>
    </row>
    <row r="7" spans="2:14" ht="18.75" customHeight="1" x14ac:dyDescent="0.2">
      <c r="B7" s="3" t="s">
        <v>6</v>
      </c>
      <c r="C7" s="380" t="s">
        <v>457</v>
      </c>
      <c r="D7" s="380"/>
      <c r="E7" s="380"/>
      <c r="F7" s="380"/>
      <c r="G7" s="380"/>
      <c r="H7" s="380"/>
      <c r="I7" s="380"/>
      <c r="J7" s="380"/>
      <c r="K7" s="380"/>
      <c r="L7" s="380"/>
      <c r="M7" s="380"/>
      <c r="N7" s="380"/>
    </row>
    <row r="8" spans="2:14" ht="15" customHeight="1" x14ac:dyDescent="0.2">
      <c r="B8" s="3" t="s">
        <v>7</v>
      </c>
      <c r="C8" s="380" t="s">
        <v>458</v>
      </c>
      <c r="D8" s="380"/>
      <c r="E8" s="380"/>
      <c r="F8" s="380"/>
      <c r="G8" s="380"/>
      <c r="H8" s="380"/>
      <c r="I8" s="380"/>
      <c r="J8" s="380"/>
      <c r="K8" s="380"/>
      <c r="L8" s="380"/>
      <c r="M8" s="380"/>
      <c r="N8" s="380"/>
    </row>
    <row r="9" spans="2:14" ht="15" customHeight="1" x14ac:dyDescent="0.2">
      <c r="B9" s="3" t="s">
        <v>8</v>
      </c>
      <c r="C9" s="380" t="s">
        <v>459</v>
      </c>
      <c r="D9" s="380"/>
      <c r="E9" s="380"/>
      <c r="F9" s="380"/>
      <c r="G9" s="380"/>
      <c r="H9" s="380"/>
      <c r="I9" s="380"/>
      <c r="J9" s="380"/>
      <c r="K9" s="380"/>
      <c r="L9" s="380"/>
      <c r="M9" s="380"/>
      <c r="N9" s="380"/>
    </row>
    <row r="10" spans="2:14" ht="15" customHeight="1" x14ac:dyDescent="0.2">
      <c r="B10" s="3" t="s">
        <v>9</v>
      </c>
      <c r="C10" s="380" t="s">
        <v>461</v>
      </c>
      <c r="D10" s="380"/>
      <c r="E10" s="380"/>
      <c r="F10" s="380"/>
      <c r="G10" s="380"/>
      <c r="H10" s="380"/>
      <c r="I10" s="380"/>
      <c r="J10" s="380"/>
      <c r="K10" s="380"/>
      <c r="L10" s="380"/>
      <c r="M10" s="380"/>
      <c r="N10" s="380"/>
    </row>
    <row r="11" spans="2:14" ht="15" customHeight="1" x14ac:dyDescent="0.2">
      <c r="B11" s="3" t="s">
        <v>10</v>
      </c>
      <c r="C11" s="380" t="s">
        <v>462</v>
      </c>
      <c r="D11" s="380"/>
      <c r="E11" s="380"/>
      <c r="F11" s="380"/>
      <c r="G11" s="380"/>
      <c r="H11" s="380"/>
      <c r="I11" s="380"/>
      <c r="J11" s="380"/>
      <c r="K11" s="380"/>
      <c r="L11" s="380"/>
      <c r="M11" s="380"/>
      <c r="N11" s="380"/>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446</v>
      </c>
      <c r="D14" s="380"/>
      <c r="E14" s="380"/>
      <c r="F14" s="380"/>
      <c r="G14" s="380"/>
      <c r="H14" s="380"/>
      <c r="I14" s="380"/>
      <c r="J14" s="380"/>
      <c r="K14" s="380"/>
      <c r="L14" s="380"/>
      <c r="M14" s="380"/>
      <c r="N14" s="380"/>
    </row>
    <row r="15" spans="2:14" ht="15" x14ac:dyDescent="0.2">
      <c r="B15" s="3" t="s">
        <v>16</v>
      </c>
      <c r="C15" s="380" t="s">
        <v>447</v>
      </c>
      <c r="D15" s="380"/>
      <c r="E15" s="380"/>
      <c r="F15" s="380"/>
      <c r="G15" s="380"/>
      <c r="H15" s="380"/>
      <c r="I15" s="380"/>
      <c r="J15" s="380"/>
      <c r="K15" s="380"/>
      <c r="L15" s="380"/>
      <c r="M15" s="380"/>
      <c r="N15" s="380"/>
    </row>
    <row r="16" spans="2:14" ht="15" x14ac:dyDescent="0.2">
      <c r="B16" s="3" t="s">
        <v>17</v>
      </c>
      <c r="C16" s="380" t="s">
        <v>448</v>
      </c>
      <c r="D16" s="380"/>
      <c r="E16" s="380"/>
      <c r="F16" s="380"/>
      <c r="G16" s="380"/>
      <c r="H16" s="380"/>
      <c r="I16" s="380"/>
      <c r="J16" s="380"/>
      <c r="K16" s="380"/>
      <c r="L16" s="380"/>
      <c r="M16" s="380"/>
      <c r="N16" s="380"/>
    </row>
    <row r="17" spans="2:15" ht="15" x14ac:dyDescent="0.2">
      <c r="B17" s="3" t="s">
        <v>18</v>
      </c>
      <c r="C17" s="380" t="s">
        <v>449</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2021</v>
      </c>
    </row>
    <row r="4" spans="2:17" ht="14.25" customHeight="1" x14ac:dyDescent="0.2">
      <c r="B4" s="18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509</v>
      </c>
      <c r="E11" s="144"/>
      <c r="F11" s="144"/>
      <c r="G11" s="144"/>
      <c r="H11" s="144"/>
      <c r="I11" s="144"/>
      <c r="J11" s="145"/>
      <c r="K11" s="143">
        <v>1750</v>
      </c>
      <c r="L11" s="144"/>
      <c r="M11" s="144"/>
      <c r="N11" s="144"/>
      <c r="O11" s="144"/>
      <c r="P11" s="144"/>
      <c r="Q11" s="146"/>
    </row>
    <row r="12" spans="2:17" ht="25.5" x14ac:dyDescent="0.2">
      <c r="B12" s="60" t="s">
        <v>159</v>
      </c>
      <c r="C12" s="61" t="s">
        <v>160</v>
      </c>
      <c r="D12" s="143">
        <v>2648</v>
      </c>
      <c r="E12" s="144"/>
      <c r="F12" s="144"/>
      <c r="G12" s="144"/>
      <c r="H12" s="144"/>
      <c r="I12" s="147"/>
      <c r="J12" s="148"/>
      <c r="K12" s="143">
        <v>1718</v>
      </c>
      <c r="L12" s="144"/>
      <c r="M12" s="144"/>
      <c r="N12" s="144"/>
      <c r="O12" s="144"/>
      <c r="P12" s="144"/>
      <c r="Q12" s="146"/>
    </row>
    <row r="13" spans="2:17" ht="25.5" x14ac:dyDescent="0.2">
      <c r="B13" s="62" t="s">
        <v>161</v>
      </c>
      <c r="C13" s="61" t="s">
        <v>162</v>
      </c>
      <c r="D13" s="143">
        <v>149</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1924</v>
      </c>
      <c r="E14" s="150">
        <v>105</v>
      </c>
      <c r="F14" s="150">
        <v>290</v>
      </c>
      <c r="G14" s="150">
        <v>251</v>
      </c>
      <c r="H14" s="150">
        <v>172</v>
      </c>
      <c r="I14" s="151">
        <v>247</v>
      </c>
      <c r="J14" s="152">
        <v>859</v>
      </c>
      <c r="K14" s="149">
        <f>SUM(L14:Q14)</f>
        <v>1600</v>
      </c>
      <c r="L14" s="150">
        <v>1493</v>
      </c>
      <c r="M14" s="150">
        <v>91</v>
      </c>
      <c r="N14" s="150"/>
      <c r="O14" s="150">
        <v>2</v>
      </c>
      <c r="P14" s="151">
        <v>4</v>
      </c>
      <c r="Q14" s="181">
        <v>10</v>
      </c>
    </row>
    <row r="15" spans="2:17" ht="38.25" x14ac:dyDescent="0.2">
      <c r="B15" s="62" t="s">
        <v>165</v>
      </c>
      <c r="C15" s="61" t="s">
        <v>166</v>
      </c>
      <c r="D15" s="149">
        <f>IF(D11+D12-D14-D13=0,"",D11+D12-D14-D13)</f>
        <v>1084</v>
      </c>
      <c r="E15" s="144"/>
      <c r="F15" s="144"/>
      <c r="G15" s="144"/>
      <c r="H15" s="144"/>
      <c r="I15" s="147"/>
      <c r="J15" s="148"/>
      <c r="K15" s="149">
        <f>IF(K11+K12-K14-K13=0,"",K11+K12-K14-K13)</f>
        <v>1868</v>
      </c>
      <c r="L15" s="144"/>
      <c r="M15" s="144"/>
      <c r="N15" s="144"/>
      <c r="O15" s="144"/>
      <c r="P15" s="144"/>
      <c r="Q15" s="146"/>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2021</v>
      </c>
    </row>
    <row r="4" spans="2:17" ht="14.25" customHeight="1" x14ac:dyDescent="0.2">
      <c r="C4" s="182" t="s">
        <v>423</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2021</v>
      </c>
    </row>
    <row r="4" spans="2:24" x14ac:dyDescent="0.2">
      <c r="C4" s="182" t="s">
        <v>423</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423</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527</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392</v>
      </c>
      <c r="N8" s="47" t="s">
        <v>393</v>
      </c>
      <c r="O8" s="47" t="s">
        <v>394</v>
      </c>
      <c r="P8" s="188" t="s">
        <v>41</v>
      </c>
      <c r="Q8" s="187" t="s">
        <v>182</v>
      </c>
      <c r="R8" s="47" t="s">
        <v>40</v>
      </c>
      <c r="S8" s="47" t="s">
        <v>392</v>
      </c>
      <c r="T8" s="47" t="s">
        <v>393</v>
      </c>
      <c r="U8" s="47" t="s">
        <v>394</v>
      </c>
      <c r="V8" s="188" t="s">
        <v>41</v>
      </c>
      <c r="W8" s="187" t="s">
        <v>182</v>
      </c>
      <c r="X8" s="47" t="s">
        <v>40</v>
      </c>
      <c r="Y8" s="47" t="s">
        <v>392</v>
      </c>
      <c r="Z8" s="47" t="s">
        <v>393</v>
      </c>
      <c r="AA8" s="47" t="s">
        <v>394</v>
      </c>
      <c r="AB8" s="188" t="s">
        <v>41</v>
      </c>
      <c r="AC8" s="187" t="s">
        <v>182</v>
      </c>
      <c r="AD8" s="47" t="s">
        <v>40</v>
      </c>
      <c r="AE8" s="47" t="s">
        <v>392</v>
      </c>
      <c r="AF8" s="47" t="s">
        <v>393</v>
      </c>
      <c r="AG8" s="47" t="s">
        <v>394</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524</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444</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525</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423</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392</v>
      </c>
      <c r="H7" s="47" t="s">
        <v>393</v>
      </c>
      <c r="I7" s="47" t="s">
        <v>394</v>
      </c>
      <c r="J7" s="160" t="s">
        <v>41</v>
      </c>
      <c r="K7" s="189" t="s">
        <v>182</v>
      </c>
      <c r="L7" s="47" t="s">
        <v>40</v>
      </c>
      <c r="M7" s="47" t="s">
        <v>392</v>
      </c>
      <c r="N7" s="47" t="s">
        <v>393</v>
      </c>
      <c r="O7" s="47" t="s">
        <v>394</v>
      </c>
      <c r="P7" s="160" t="s">
        <v>41</v>
      </c>
      <c r="Q7" s="189" t="s">
        <v>182</v>
      </c>
      <c r="R7" s="47" t="s">
        <v>40</v>
      </c>
      <c r="S7" s="47" t="s">
        <v>392</v>
      </c>
      <c r="T7" s="47" t="s">
        <v>393</v>
      </c>
      <c r="U7" s="47" t="s">
        <v>394</v>
      </c>
      <c r="V7" s="160" t="s">
        <v>41</v>
      </c>
      <c r="W7" s="189" t="s">
        <v>182</v>
      </c>
      <c r="X7" s="47" t="s">
        <v>40</v>
      </c>
      <c r="Y7" s="47" t="s">
        <v>392</v>
      </c>
      <c r="Z7" s="47" t="s">
        <v>393</v>
      </c>
      <c r="AA7" s="47" t="s">
        <v>394</v>
      </c>
      <c r="AB7" s="160" t="s">
        <v>41</v>
      </c>
      <c r="AC7" s="189" t="s">
        <v>182</v>
      </c>
      <c r="AD7" s="47" t="s">
        <v>40</v>
      </c>
      <c r="AE7" s="47" t="s">
        <v>392</v>
      </c>
      <c r="AF7" s="47" t="s">
        <v>393</v>
      </c>
      <c r="AG7" s="47" t="s">
        <v>394</v>
      </c>
      <c r="AH7" s="160" t="s">
        <v>41</v>
      </c>
      <c r="AI7" s="189" t="s">
        <v>182</v>
      </c>
      <c r="AJ7" s="47" t="s">
        <v>40</v>
      </c>
      <c r="AK7" s="47" t="s">
        <v>392</v>
      </c>
      <c r="AL7" s="47" t="s">
        <v>393</v>
      </c>
      <c r="AM7" s="47" t="s">
        <v>394</v>
      </c>
      <c r="AN7" s="160" t="s">
        <v>41</v>
      </c>
      <c r="AO7" s="189" t="s">
        <v>182</v>
      </c>
      <c r="AP7" s="47" t="s">
        <v>40</v>
      </c>
      <c r="AQ7" s="47" t="s">
        <v>392</v>
      </c>
      <c r="AR7" s="47" t="s">
        <v>393</v>
      </c>
      <c r="AS7" s="47" t="s">
        <v>394</v>
      </c>
      <c r="AT7" s="160" t="s">
        <v>41</v>
      </c>
      <c r="AU7" s="189" t="s">
        <v>182</v>
      </c>
      <c r="AV7" s="47" t="s">
        <v>40</v>
      </c>
      <c r="AW7" s="47" t="s">
        <v>392</v>
      </c>
      <c r="AX7" s="47" t="s">
        <v>393</v>
      </c>
      <c r="AY7" s="47" t="s">
        <v>394</v>
      </c>
      <c r="AZ7" s="160" t="s">
        <v>41</v>
      </c>
      <c r="BA7" s="189" t="s">
        <v>182</v>
      </c>
      <c r="BB7" s="47" t="s">
        <v>40</v>
      </c>
      <c r="BC7" s="47" t="s">
        <v>392</v>
      </c>
      <c r="BD7" s="47" t="s">
        <v>393</v>
      </c>
      <c r="BE7" s="47" t="s">
        <v>394</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524</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444</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525</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הגמלאות המרכזית של עובדי ההסתדרות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423</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392</v>
      </c>
      <c r="H8" s="47" t="s">
        <v>393</v>
      </c>
      <c r="I8" s="47" t="s">
        <v>394</v>
      </c>
      <c r="J8" s="160" t="s">
        <v>41</v>
      </c>
      <c r="K8" s="189" t="s">
        <v>182</v>
      </c>
      <c r="L8" s="47" t="s">
        <v>40</v>
      </c>
      <c r="M8" s="47" t="s">
        <v>392</v>
      </c>
      <c r="N8" s="47" t="s">
        <v>393</v>
      </c>
      <c r="O8" s="47" t="s">
        <v>394</v>
      </c>
      <c r="P8" s="160" t="s">
        <v>41</v>
      </c>
      <c r="Q8" s="189" t="s">
        <v>182</v>
      </c>
      <c r="R8" s="47" t="s">
        <v>40</v>
      </c>
      <c r="S8" s="47" t="s">
        <v>392</v>
      </c>
      <c r="T8" s="47" t="s">
        <v>393</v>
      </c>
      <c r="U8" s="47" t="s">
        <v>394</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524</v>
      </c>
      <c r="C11" s="272"/>
      <c r="D11" s="273"/>
      <c r="E11" s="78">
        <f>SUM(F11:J11)</f>
        <v>0.96573208722741433</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0.81308411214953269</v>
      </c>
      <c r="G11" s="79">
        <f>IF((' פנסיוני א3'!F12+' פנסיוני א3'!M12+' פנסיוני א3'!F13+' פנסיוני א3'!M13)=0,0,(' פנסיוני א3'!F12+' פנסיוני א3'!M12+' פנסיוני א3'!F13+' פנסיוני א3'!M13)/(' פנסיוני א3'!$C$17+' פנסיוני א3'!$J$17))</f>
        <v>8.0996884735202487E-2</v>
      </c>
      <c r="H11" s="79">
        <f>IF((' פנסיוני א3'!G12+' פנסיוני א3'!N12+' פנסיוני א3'!G13+' פנסיוני א3'!N13)=0,0,(' פנסיוני א3'!G12+' פנסיוני א3'!N12+' פנסיוני א3'!G13+' פנסיוני א3'!N13)/(' פנסיוני א3'!$C$17+' פנסיוני א3'!$J$17))</f>
        <v>7.1651090342679122E-2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0.98742138364779874</v>
      </c>
      <c r="R11" s="79">
        <f>IF(' פנסיוני א3'!AF12+' פנסיוני א3'!AG12+' פנסיוני א3'!AF13+' פנסיוני א3'!AG13=0,0,(' פנסיוני א3'!AF12+' פנסיוני א3'!AG12+' פנסיוני א3'!AF13+' פנסיוני א3'!AG13)/' פנסיוני א3'!$AE$17)</f>
        <v>0.54926624737945495</v>
      </c>
      <c r="S11" s="79">
        <f>IF(' פנסיוני א3'!AH12+' פנסיוני א3'!AH13=0,0,(' פנסיוני א3'!AH12+' פנסיוני א3'!AH13)/' פנסיוני א3'!$AE$17)</f>
        <v>0.4088050314465409</v>
      </c>
      <c r="T11" s="79">
        <f>IF(' פנסיוני א3'!AI12+' פנסיוני א3'!AI13=0,0,(' פנסיוני א3'!AI12+' פנסיוני א3'!AI13)/' פנסיוני א3'!$AE$17)</f>
        <v>2.9350104821802937E-2</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3.4267912772585667E-2</v>
      </c>
      <c r="F12" s="79">
        <f>IF((' פנסיוני א3'!D14+' פנסיוני א3'!K14+' פנסיוני א3'!E14+' פנסיוני א3'!L14)=0,0,(' פנסיוני א3'!D14+' פנסיוני א3'!K14+' פנסיוני א3'!E14+' פנסיוני א3'!L14)/(' פנסיוני א3'!$C$17+' פנסיוני א3'!$J$17))</f>
        <v>6.2305295950155761E-3</v>
      </c>
      <c r="G12" s="79">
        <f>IF((' פנסיוני א3'!F14+' פנסיוני א3'!M14)=0,0,(' פנסיוני א3'!F14+' פנסיוני א3'!M14)/(' פנסיוני א3'!$C$17+' פנסיוני א3'!$J$17))</f>
        <v>3.1152647975077881E-3</v>
      </c>
      <c r="H12" s="79">
        <f>IF((' פנסיוני א3'!G14+' פנסיוני א3'!N14)=0,0,(' פנסיוני א3'!G14+' פנסיוני א3'!N14)/(' פנסיוני א3'!$C$17+' פנסיוני א3'!$J$17))</f>
        <v>1.5576323987538941E-2</v>
      </c>
      <c r="I12" s="79">
        <f>IF((' פנסיוני א3'!H14+' פנסיוני א3'!O14)=0,0,(' פנסיוני א3'!H14+' פנסיוני א3'!O14)/(' פנסיוני א3'!$C$17+' פנסיוני א3'!$J$17))</f>
        <v>3.1152647975077881E-3</v>
      </c>
      <c r="J12" s="79">
        <f>IF((' פנסיוני א3'!I14+' פנסיוני א3'!P14)=0,0,(' פנסיוני א3'!I14+' פנסיוני א3'!P14)/(' פנסיוני א3'!$C$17+' פנסיוני א3'!$J$17))</f>
        <v>6.2305295950155761E-3</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1.0482180293501049E-2</v>
      </c>
      <c r="R12" s="79">
        <f>IF(' פנסיוני א3'!AF14+' פנסיוני א3'!AG14=0,0,(' פנסיוני א3'!AF14+' פנסיוני א3'!AG14)/' פנסיוני א3'!$AE$17)</f>
        <v>4.1928721174004195E-3</v>
      </c>
      <c r="S12" s="79">
        <f>IF(' פנסיוני א3'!AH14=0,0,' פנסיוני א3'!AH14/' פנסיוני א3'!$AE$17)</f>
        <v>6.2893081761006293E-3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2.0964360587002098E-3</v>
      </c>
      <c r="R14" s="79">
        <f>IF(' פנסיוני א3'!AF16+' פנסיוני א3'!AG16=0,0,(' פנסיוני א3'!AF16+' פנסיוני א3'!AG16)/' פנסיוני א3'!$AE$17)</f>
        <v>2.0964360587002098E-3</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1</v>
      </c>
      <c r="F15" s="92">
        <f t="shared" si="0"/>
        <v>0.81931464174454827</v>
      </c>
      <c r="G15" s="92">
        <f t="shared" si="0"/>
        <v>8.4112149532710276E-2</v>
      </c>
      <c r="H15" s="92">
        <f t="shared" si="0"/>
        <v>8.7227414330218064E-2</v>
      </c>
      <c r="I15" s="92">
        <f t="shared" si="0"/>
        <v>3.1152647975077881E-3</v>
      </c>
      <c r="J15" s="83">
        <f t="shared" si="0"/>
        <v>6.2305295950155761E-3</v>
      </c>
      <c r="K15" s="78">
        <f t="shared" si="0"/>
        <v>0</v>
      </c>
      <c r="L15" s="92">
        <f t="shared" si="0"/>
        <v>0</v>
      </c>
      <c r="M15" s="92">
        <f t="shared" si="0"/>
        <v>0</v>
      </c>
      <c r="N15" s="92">
        <f t="shared" si="0"/>
        <v>0</v>
      </c>
      <c r="O15" s="92">
        <f t="shared" si="0"/>
        <v>0</v>
      </c>
      <c r="P15" s="83">
        <f t="shared" si="0"/>
        <v>0</v>
      </c>
      <c r="Q15" s="78">
        <f t="shared" si="0"/>
        <v>1</v>
      </c>
      <c r="R15" s="92">
        <f t="shared" si="0"/>
        <v>0.55555555555555558</v>
      </c>
      <c r="S15" s="92">
        <f t="shared" si="0"/>
        <v>0.41509433962264153</v>
      </c>
      <c r="T15" s="92">
        <f t="shared" si="0"/>
        <v>2.9350104821802937E-2</v>
      </c>
      <c r="U15" s="92">
        <f t="shared" si="0"/>
        <v>0</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444</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0.93333333333333335</v>
      </c>
      <c r="R21" s="79">
        <f>IF(' פנסיוני א3'!AF24+' פנסיוני א3'!AG24=0,0,(' פנסיוני א3'!AF24+' פנסיוני א3'!AG24)/' פנסיוני א3'!$AE$28)</f>
        <v>0.13333333333333333</v>
      </c>
      <c r="S21" s="79">
        <f>IF(' פנסיוני א3'!AH24=0,0,' פנסיוני א3'!AH24/' פנסיוני א3'!$AE$28)</f>
        <v>0.26666666666666666</v>
      </c>
      <c r="T21" s="79">
        <f>IF(' פנסיוני א3'!AI24=0,0,' פנסיוני א3'!AI24/' פנסיוני א3'!$AE$28)</f>
        <v>0.2</v>
      </c>
      <c r="U21" s="79">
        <f>IF(' פנסיוני א3'!AJ24=0,0,' פנסיוני א3'!AJ24/' פנסיוני א3'!$AE$28)</f>
        <v>0.13333333333333333</v>
      </c>
      <c r="V21" s="81">
        <f>IF(' פנסיוני א3'!AK24=0,0,' פנסיוני א3'!AK24/' פנסיוני א3'!$AE$28)</f>
        <v>0.2</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0.5</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0.5</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0.5</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0.5</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6.6666666666666666E-2</v>
      </c>
      <c r="R24" s="79">
        <f>IF(' פנסיוני א3'!AF27+' פנסיוני א3'!AG27=0,0,(' פנסיוני א3'!AF27+' פנסיוני א3'!AG27)/' פנסיוני א3'!$AE$28)</f>
        <v>6.6666666666666666E-2</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4" t="s">
        <v>86</v>
      </c>
      <c r="C25" s="465"/>
      <c r="D25" s="466"/>
      <c r="E25" s="100">
        <f>SUM(E21:E24)</f>
        <v>1</v>
      </c>
      <c r="F25" s="103">
        <f t="shared" ref="F25:V25" si="2">SUM(F21:F24)</f>
        <v>0</v>
      </c>
      <c r="G25" s="103">
        <f t="shared" si="2"/>
        <v>0</v>
      </c>
      <c r="H25" s="103">
        <f t="shared" si="2"/>
        <v>0</v>
      </c>
      <c r="I25" s="103">
        <f t="shared" si="2"/>
        <v>0</v>
      </c>
      <c r="J25" s="102">
        <f t="shared" si="2"/>
        <v>1</v>
      </c>
      <c r="K25" s="100">
        <f t="shared" si="2"/>
        <v>0</v>
      </c>
      <c r="L25" s="103">
        <f t="shared" si="2"/>
        <v>0</v>
      </c>
      <c r="M25" s="103">
        <f t="shared" si="2"/>
        <v>0</v>
      </c>
      <c r="N25" s="103">
        <f t="shared" si="2"/>
        <v>0</v>
      </c>
      <c r="O25" s="103">
        <f t="shared" si="2"/>
        <v>0</v>
      </c>
      <c r="P25" s="102">
        <f t="shared" si="2"/>
        <v>0</v>
      </c>
      <c r="Q25" s="100">
        <f>SUM(Q21:Q24)</f>
        <v>1</v>
      </c>
      <c r="R25" s="103">
        <f t="shared" si="2"/>
        <v>0.2</v>
      </c>
      <c r="S25" s="103">
        <f t="shared" si="2"/>
        <v>0.26666666666666666</v>
      </c>
      <c r="T25" s="103">
        <f t="shared" si="2"/>
        <v>0.2</v>
      </c>
      <c r="U25" s="103">
        <f t="shared" si="2"/>
        <v>0.13333333333333333</v>
      </c>
      <c r="V25" s="102">
        <f t="shared" si="2"/>
        <v>0.2</v>
      </c>
    </row>
    <row r="26" spans="1:22" x14ac:dyDescent="0.2">
      <c r="A26" s="262"/>
      <c r="B26" s="439"/>
      <c r="C26" s="439"/>
      <c r="D26" s="439"/>
    </row>
    <row r="27" spans="1:22" x14ac:dyDescent="0.2">
      <c r="A27" s="301"/>
      <c r="B27" s="364" t="s">
        <v>525</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AG20" sqref="AG20:AK20"/>
    </sheetView>
  </sheetViews>
  <sheetFormatPr defaultColWidth="9.140625"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7" t="s">
        <v>532</v>
      </c>
      <c r="C3" s="387"/>
      <c r="D3" s="387"/>
      <c r="E3" s="387"/>
      <c r="F3" s="389" t="s">
        <v>533</v>
      </c>
      <c r="G3" s="389"/>
      <c r="H3" s="389"/>
      <c r="I3" s="379"/>
      <c r="J3" s="140"/>
      <c r="K3" s="140"/>
      <c r="L3" s="140"/>
      <c r="M3" s="140"/>
    </row>
    <row r="4" spans="1:26" ht="15.75" x14ac:dyDescent="0.25">
      <c r="A4" s="141" t="s">
        <v>375</v>
      </c>
      <c r="B4" s="388" t="s">
        <v>395</v>
      </c>
      <c r="C4" s="387"/>
      <c r="D4" s="387"/>
      <c r="E4" s="387"/>
      <c r="F4" s="387"/>
      <c r="G4" s="387"/>
      <c r="H4" s="387"/>
      <c r="I4" s="387"/>
      <c r="J4" s="387"/>
      <c r="K4" s="387"/>
      <c r="L4" s="387"/>
      <c r="M4" s="387"/>
    </row>
    <row r="5" spans="1:26" ht="15.75" x14ac:dyDescent="0.25">
      <c r="A5" s="141" t="s">
        <v>376</v>
      </c>
      <c r="B5" s="387" t="s">
        <v>377</v>
      </c>
      <c r="C5" s="387"/>
      <c r="D5" s="387"/>
      <c r="E5" s="387"/>
      <c r="F5" s="387"/>
      <c r="G5" s="387"/>
      <c r="H5" s="387"/>
      <c r="I5" s="387"/>
      <c r="J5" s="387"/>
      <c r="K5" s="387"/>
      <c r="L5" s="387"/>
      <c r="M5" s="387"/>
    </row>
    <row r="6" spans="1:26" ht="15.75" x14ac:dyDescent="0.25">
      <c r="A6" s="141" t="s">
        <v>378</v>
      </c>
      <c r="B6" s="387" t="s">
        <v>379</v>
      </c>
      <c r="C6" s="387"/>
      <c r="D6" s="387"/>
      <c r="E6" s="387"/>
      <c r="F6" s="387"/>
      <c r="G6" s="387"/>
      <c r="H6" s="387"/>
      <c r="I6" s="387"/>
      <c r="J6" s="387"/>
      <c r="K6" s="387"/>
      <c r="L6" s="387"/>
      <c r="M6" s="387"/>
    </row>
    <row r="7" spans="1:26" ht="13.5" customHeight="1" x14ac:dyDescent="0.2">
      <c r="A7" s="141" t="s">
        <v>380</v>
      </c>
      <c r="B7" s="387" t="s">
        <v>381</v>
      </c>
      <c r="C7" s="387"/>
      <c r="D7" s="387"/>
      <c r="E7" s="387"/>
      <c r="F7" s="387"/>
      <c r="G7" s="387"/>
      <c r="H7" s="387"/>
      <c r="I7" s="387"/>
      <c r="J7" s="387"/>
      <c r="K7" s="387"/>
      <c r="L7" s="387"/>
      <c r="M7" s="387"/>
    </row>
    <row r="8" spans="1:26" ht="16.5" customHeight="1" x14ac:dyDescent="0.2">
      <c r="A8" s="220"/>
      <c r="B8" s="387"/>
      <c r="C8" s="387"/>
      <c r="D8" s="387"/>
      <c r="E8" s="387"/>
      <c r="F8" s="387"/>
      <c r="G8" s="387"/>
      <c r="H8" s="387"/>
      <c r="I8" s="387"/>
      <c r="J8" s="387"/>
      <c r="K8" s="387"/>
      <c r="L8" s="387"/>
      <c r="M8" s="387"/>
    </row>
    <row r="9" spans="1:26" ht="16.5" customHeight="1" x14ac:dyDescent="0.25">
      <c r="A9" s="141" t="s">
        <v>454</v>
      </c>
      <c r="B9" s="387" t="s">
        <v>455</v>
      </c>
      <c r="C9" s="387"/>
      <c r="D9" s="387"/>
      <c r="E9" s="387"/>
      <c r="F9" s="211"/>
      <c r="G9" s="211"/>
      <c r="H9" s="211"/>
      <c r="I9" s="211"/>
      <c r="J9" s="211"/>
      <c r="K9" s="211"/>
      <c r="L9" s="211"/>
      <c r="M9" s="211"/>
    </row>
    <row r="11" spans="1:26" ht="13.5" thickBot="1" x14ac:dyDescent="0.25"/>
    <row r="12" spans="1:26" ht="41.25" customHeight="1" thickBot="1" x14ac:dyDescent="0.25">
      <c r="B12" s="213" t="s">
        <v>382</v>
      </c>
      <c r="C12" s="214" t="s">
        <v>383</v>
      </c>
      <c r="D12" s="215" t="s">
        <v>384</v>
      </c>
      <c r="E12" s="216" t="s">
        <v>385</v>
      </c>
      <c r="F12" s="216" t="s">
        <v>386</v>
      </c>
      <c r="G12" s="217" t="s">
        <v>387</v>
      </c>
      <c r="H12" s="382" t="s">
        <v>388</v>
      </c>
      <c r="I12" s="382"/>
      <c r="J12" s="383"/>
    </row>
    <row r="13" spans="1:26" ht="18.75" customHeight="1" thickBot="1" x14ac:dyDescent="0.25">
      <c r="B13" s="142" t="s">
        <v>236</v>
      </c>
      <c r="C13" s="218">
        <f>VLOOKUP(B13,'רשימת גופים'!A3:B230,2,0)</f>
        <v>520020504</v>
      </c>
      <c r="D13" s="155" t="s">
        <v>534</v>
      </c>
      <c r="E13" s="156" t="s">
        <v>535</v>
      </c>
      <c r="F13" s="156">
        <v>2021</v>
      </c>
      <c r="G13" s="209" t="s">
        <v>445</v>
      </c>
      <c r="H13" s="384" t="str">
        <f>CONCATENATE("netunim","_",C13,"_",F13,".xlsx")</f>
        <v>netunim_520020504_2021.xlsx</v>
      </c>
      <c r="I13" s="385"/>
      <c r="J13" s="386"/>
      <c r="Z13" s="9" t="s">
        <v>436</v>
      </c>
    </row>
    <row r="15" spans="1:26" x14ac:dyDescent="0.2">
      <c r="B15" s="210" t="s">
        <v>423</v>
      </c>
      <c r="C15" s="221"/>
      <c r="D15" s="221"/>
    </row>
    <row r="16" spans="1:26" x14ac:dyDescent="0.2">
      <c r="B16" s="222" t="s">
        <v>422</v>
      </c>
      <c r="C16" s="221"/>
      <c r="D16" s="221"/>
    </row>
    <row r="17" spans="2:4" x14ac:dyDescent="0.2">
      <c r="B17" s="185" t="s">
        <v>453</v>
      </c>
      <c r="C17" s="221"/>
      <c r="D17" s="221"/>
    </row>
    <row r="18" spans="2:4" x14ac:dyDescent="0.2">
      <c r="B18" s="185" t="s">
        <v>410</v>
      </c>
      <c r="C18" s="221"/>
      <c r="D18" s="221" t="s">
        <v>404</v>
      </c>
    </row>
    <row r="19" spans="2:4" x14ac:dyDescent="0.2">
      <c r="B19" s="185" t="s">
        <v>411</v>
      </c>
      <c r="C19" s="221"/>
      <c r="D19" s="221" t="s">
        <v>405</v>
      </c>
    </row>
    <row r="20" spans="2:4" x14ac:dyDescent="0.2">
      <c r="B20" s="185" t="s">
        <v>412</v>
      </c>
      <c r="C20" s="221"/>
      <c r="D20" s="221" t="s">
        <v>406</v>
      </c>
    </row>
    <row r="21" spans="2:4" x14ac:dyDescent="0.2">
      <c r="B21" s="185" t="s">
        <v>413</v>
      </c>
      <c r="C21" s="221"/>
      <c r="D21" s="221" t="s">
        <v>424</v>
      </c>
    </row>
    <row r="22" spans="2:4" x14ac:dyDescent="0.2">
      <c r="B22" s="185" t="s">
        <v>414</v>
      </c>
      <c r="C22" s="221"/>
      <c r="D22" s="221" t="s">
        <v>425</v>
      </c>
    </row>
    <row r="23" spans="2:4" x14ac:dyDescent="0.2">
      <c r="B23" s="185" t="s">
        <v>415</v>
      </c>
      <c r="C23" s="221"/>
      <c r="D23" s="221" t="s">
        <v>426</v>
      </c>
    </row>
    <row r="24" spans="2:4" x14ac:dyDescent="0.2">
      <c r="B24" s="185" t="s">
        <v>416</v>
      </c>
      <c r="C24" s="221"/>
      <c r="D24" s="221" t="s">
        <v>428</v>
      </c>
    </row>
    <row r="25" spans="2:4" x14ac:dyDescent="0.2">
      <c r="B25" s="185" t="s">
        <v>417</v>
      </c>
      <c r="C25" s="221"/>
      <c r="D25" s="221" t="s">
        <v>427</v>
      </c>
    </row>
    <row r="26" spans="2:4" x14ac:dyDescent="0.2">
      <c r="B26" s="185" t="s">
        <v>418</v>
      </c>
      <c r="C26" s="221"/>
      <c r="D26" s="221" t="s">
        <v>429</v>
      </c>
    </row>
    <row r="27" spans="2:4" x14ac:dyDescent="0.2">
      <c r="B27" s="185" t="s">
        <v>419</v>
      </c>
      <c r="C27" s="221"/>
      <c r="D27" s="221" t="s">
        <v>407</v>
      </c>
    </row>
    <row r="28" spans="2:4" x14ac:dyDescent="0.2">
      <c r="B28" s="185" t="s">
        <v>420</v>
      </c>
      <c r="C28" s="221"/>
      <c r="D28" s="221" t="s">
        <v>450</v>
      </c>
    </row>
    <row r="29" spans="2:4" x14ac:dyDescent="0.2">
      <c r="B29" s="185" t="s">
        <v>421</v>
      </c>
      <c r="C29" s="221"/>
      <c r="D29" s="221" t="s">
        <v>408</v>
      </c>
    </row>
    <row r="30" spans="2:4" x14ac:dyDescent="0.2">
      <c r="B30" s="185" t="s">
        <v>437</v>
      </c>
      <c r="C30" s="221"/>
      <c r="D30" s="221" t="s">
        <v>430</v>
      </c>
    </row>
    <row r="31" spans="2:4" x14ac:dyDescent="0.2">
      <c r="B31" s="185" t="s">
        <v>438</v>
      </c>
      <c r="C31" s="221"/>
      <c r="D31" s="221" t="s">
        <v>431</v>
      </c>
    </row>
    <row r="32" spans="2:4" x14ac:dyDescent="0.2">
      <c r="B32" s="185" t="s">
        <v>439</v>
      </c>
      <c r="C32" s="221"/>
      <c r="D32" s="221" t="s">
        <v>432</v>
      </c>
    </row>
    <row r="33" spans="2:4" x14ac:dyDescent="0.2">
      <c r="B33" s="185" t="s">
        <v>440</v>
      </c>
      <c r="C33" s="221"/>
      <c r="D33" s="221" t="s">
        <v>433</v>
      </c>
    </row>
    <row r="34" spans="2:4" x14ac:dyDescent="0.2">
      <c r="B34" s="185" t="s">
        <v>441</v>
      </c>
      <c r="C34" s="221"/>
      <c r="D34" s="221" t="s">
        <v>434</v>
      </c>
    </row>
    <row r="35" spans="2:4" x14ac:dyDescent="0.2">
      <c r="B35" s="185" t="s">
        <v>442</v>
      </c>
      <c r="C35" s="221"/>
      <c r="D35" s="221" t="s">
        <v>435</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5.4573804573804577E-2</v>
      </c>
      <c r="E10" s="116">
        <f>IF('נספח א4 - P'!$D$14=0,"",'נספח א4 - P'!F14/'נספח א4 - P'!$D$14)</f>
        <v>0.15072765072765074</v>
      </c>
      <c r="F10" s="116">
        <f>IF('נספח א4 - P'!$D$14=0,"",'נספח א4 - P'!G14/'נספח א4 - P'!$D$14)</f>
        <v>0.13045738045738045</v>
      </c>
      <c r="G10" s="116">
        <f>IF('נספח א4 - P'!$D$14=0,"",'נספח א4 - P'!H14/'נספח א4 - P'!$D$14)</f>
        <v>8.9397089397089402E-2</v>
      </c>
      <c r="H10" s="116">
        <f>IF('נספח א4 - P'!$D$14=0,"",'נספח א4 - P'!I14/'נספח א4 - P'!$D$14)</f>
        <v>0.12837837837837837</v>
      </c>
      <c r="I10" s="116">
        <f>IF('נספח א4 - P'!$D$14=0,"",'נספח א4 - P'!J14/'נספח א4 - P'!$D$14)</f>
        <v>0.44646569646569645</v>
      </c>
      <c r="J10" s="116">
        <f>IF('נספח א4 - P'!$K$14=0,"",'נספח א4 - P'!K14/'נספח א4 - P'!$K$14)</f>
        <v>1</v>
      </c>
      <c r="K10" s="116">
        <f>IF('נספח א4 - P'!$K$14=0,"",'נספח א4 - P'!L14/'נספח א4 - P'!$K$14)</f>
        <v>0.93312499999999998</v>
      </c>
      <c r="L10" s="116">
        <f>IF('נספח א4 - P'!$K$14=0,"",'נספח א4 - P'!M14/'נספח א4 - P'!$K$14)</f>
        <v>5.6875000000000002E-2</v>
      </c>
      <c r="M10" s="116">
        <f>IF('נספח א4 - P'!$K$14=0,"",'נספח א4 - P'!N14/'נספח א4 - P'!$K$14)</f>
        <v>0</v>
      </c>
      <c r="N10" s="116">
        <f>IF('נספח א4 - P'!$K$14=0,"",'נספח א4 - P'!O14/'נספח א4 - P'!$K$14)</f>
        <v>1.25E-3</v>
      </c>
      <c r="O10" s="116">
        <f>IF('נספח א4 - P'!$K$14=0,"",'נספח א4 - P'!P14/'נספח א4 - P'!$K$14)</f>
        <v>2.5000000000000001E-3</v>
      </c>
      <c r="P10" s="117">
        <f>IF('נספח א4 - P'!$K$14=0,"",'נספח א4 - P'!Q14/'נספח א4 - P'!$K$14)</f>
        <v>6.2500000000000003E-3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75" x14ac:dyDescent="0.3">
      <c r="B4" s="182" t="s">
        <v>423</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2021</v>
      </c>
    </row>
    <row r="4" spans="2:23" ht="18.75" x14ac:dyDescent="0.3">
      <c r="B4" s="182" t="s">
        <v>423</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423</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493</v>
      </c>
      <c r="E7" s="47" t="s">
        <v>494</v>
      </c>
      <c r="F7" s="11" t="s">
        <v>392</v>
      </c>
      <c r="G7" s="11" t="s">
        <v>393</v>
      </c>
      <c r="H7" s="11" t="s">
        <v>394</v>
      </c>
      <c r="I7" s="157" t="s">
        <v>41</v>
      </c>
      <c r="J7" s="522"/>
      <c r="K7" s="11" t="s">
        <v>493</v>
      </c>
      <c r="L7" s="47" t="s">
        <v>494</v>
      </c>
      <c r="M7" s="11" t="s">
        <v>392</v>
      </c>
      <c r="N7" s="11" t="s">
        <v>393</v>
      </c>
      <c r="O7" s="11" t="s">
        <v>394</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496</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520</v>
      </c>
      <c r="B13" s="223" t="s">
        <v>497</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519</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522</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392</v>
      </c>
      <c r="I31" s="11" t="s">
        <v>393</v>
      </c>
      <c r="J31" s="11" t="s">
        <v>394</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523</v>
      </c>
      <c r="C38" s="545" t="s">
        <v>460</v>
      </c>
      <c r="D38" s="545"/>
      <c r="E38" s="546" t="s">
        <v>460</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444</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493</v>
      </c>
      <c r="H95" s="326" t="s">
        <v>494</v>
      </c>
      <c r="I95" s="325" t="s">
        <v>392</v>
      </c>
      <c r="J95" s="325" t="s">
        <v>393</v>
      </c>
      <c r="K95" s="325" t="s">
        <v>394</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496</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520</v>
      </c>
      <c r="B99" s="499" t="s">
        <v>497</v>
      </c>
      <c r="C99" s="500" t="s">
        <v>456</v>
      </c>
      <c r="D99" s="500"/>
      <c r="E99" s="501" t="s">
        <v>456</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519</v>
      </c>
      <c r="C103" s="500" t="s">
        <v>460</v>
      </c>
      <c r="D103" s="500"/>
      <c r="E103" s="501" t="s">
        <v>460</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444</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28" workbookViewId="0">
      <selection activeCell="AG20" sqref="AG20:AK20"/>
    </sheetView>
  </sheetViews>
  <sheetFormatPr defaultRowHeight="12.75" x14ac:dyDescent="0.2"/>
  <cols>
    <col min="1" max="1" width="62.140625" customWidth="1"/>
    <col min="2" max="2" width="14" customWidth="1"/>
  </cols>
  <sheetData>
    <row r="1" spans="1:9" x14ac:dyDescent="0.2">
      <c r="A1" s="182" t="s">
        <v>423</v>
      </c>
    </row>
    <row r="3" spans="1:9" ht="13.5" thickBot="1" x14ac:dyDescent="0.25">
      <c r="A3" s="136" t="s">
        <v>196</v>
      </c>
      <c r="B3">
        <v>123456789</v>
      </c>
    </row>
    <row r="4" spans="1:9" x14ac:dyDescent="0.2">
      <c r="A4" t="s">
        <v>197</v>
      </c>
      <c r="B4">
        <v>512304882</v>
      </c>
      <c r="D4" s="390" t="s">
        <v>452</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390</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399</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389</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391</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401</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451</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400</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443</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402</v>
      </c>
      <c r="B110">
        <v>512065202</v>
      </c>
    </row>
    <row r="111" spans="1:2" x14ac:dyDescent="0.2">
      <c r="A111" t="s">
        <v>403</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398</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409</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397</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396</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530</v>
      </c>
      <c r="B196">
        <v>515764868</v>
      </c>
    </row>
    <row r="197" spans="1:2" x14ac:dyDescent="0.2">
      <c r="A197" t="s">
        <v>529</v>
      </c>
      <c r="B197">
        <v>515761625</v>
      </c>
    </row>
    <row r="198" spans="1:2" x14ac:dyDescent="0.2">
      <c r="A198" s="212" t="s">
        <v>531</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הגמלאות המרכזית של עובדי ההסתדרות בע"מ</v>
      </c>
    </row>
    <row r="3" spans="1:145" ht="15.75" x14ac:dyDescent="0.25">
      <c r="B3" s="183" t="str">
        <f>CONCATENATE(הוראות!Z13,הוראות!F13)</f>
        <v>הנתונים ביחידות בודדות לשנת 2021</v>
      </c>
    </row>
    <row r="4" spans="1:145" ht="12.75" customHeight="1" x14ac:dyDescent="0.2">
      <c r="B4" s="182" t="s">
        <v>423</v>
      </c>
      <c r="C4" s="424" t="s">
        <v>26</v>
      </c>
      <c r="D4" s="425"/>
      <c r="E4" s="425"/>
      <c r="F4" s="425"/>
      <c r="G4" s="425"/>
      <c r="H4" s="425"/>
      <c r="I4" s="426"/>
      <c r="J4" s="431" t="s">
        <v>27</v>
      </c>
      <c r="K4" s="432"/>
      <c r="L4" s="432"/>
      <c r="M4" s="432"/>
      <c r="N4" s="432"/>
      <c r="O4" s="432"/>
      <c r="P4" s="432"/>
      <c r="Q4" s="432"/>
      <c r="R4" s="432"/>
      <c r="S4" s="432"/>
      <c r="T4" s="432"/>
      <c r="U4" s="432"/>
      <c r="V4" s="432"/>
      <c r="W4" s="433"/>
      <c r="X4" s="431" t="s">
        <v>527</v>
      </c>
      <c r="Y4" s="432"/>
      <c r="Z4" s="432"/>
      <c r="AA4" s="432"/>
      <c r="AB4" s="432"/>
      <c r="AC4" s="432"/>
      <c r="AD4" s="432"/>
      <c r="AE4" s="432"/>
      <c r="AF4" s="432"/>
      <c r="AG4" s="432"/>
      <c r="AH4" s="432"/>
      <c r="AI4" s="432"/>
      <c r="AJ4" s="432"/>
      <c r="AK4" s="433"/>
      <c r="AL4" s="431" t="s">
        <v>528</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500</v>
      </c>
      <c r="E7" s="47" t="s">
        <v>501</v>
      </c>
      <c r="F7" s="47" t="s">
        <v>36</v>
      </c>
      <c r="G7" s="47" t="s">
        <v>37</v>
      </c>
      <c r="H7" s="47" t="s">
        <v>38</v>
      </c>
      <c r="I7" s="160" t="s">
        <v>39</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496</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520</v>
      </c>
      <c r="B13" s="167" t="s">
        <v>497</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519</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522</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444</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499</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500</v>
      </c>
      <c r="E33" s="47" t="s">
        <v>501</v>
      </c>
      <c r="F33" s="47" t="s">
        <v>36</v>
      </c>
      <c r="G33" s="47" t="s">
        <v>37</v>
      </c>
      <c r="H33" s="47" t="s">
        <v>38</v>
      </c>
      <c r="I33" s="188" t="s">
        <v>39</v>
      </c>
      <c r="J33" s="189" t="s">
        <v>182</v>
      </c>
      <c r="K33" s="47" t="s">
        <v>493</v>
      </c>
      <c r="L33" s="47" t="s">
        <v>494</v>
      </c>
      <c r="M33" s="47" t="s">
        <v>392</v>
      </c>
      <c r="N33" s="47" t="s">
        <v>393</v>
      </c>
      <c r="O33" s="47" t="s">
        <v>394</v>
      </c>
      <c r="P33" s="160" t="s">
        <v>41</v>
      </c>
      <c r="Q33" s="190" t="s">
        <v>182</v>
      </c>
      <c r="R33" s="47" t="s">
        <v>493</v>
      </c>
      <c r="S33" s="47" t="s">
        <v>494</v>
      </c>
      <c r="T33" s="47" t="s">
        <v>392</v>
      </c>
      <c r="U33" s="47" t="s">
        <v>393</v>
      </c>
      <c r="V33" s="47" t="s">
        <v>394</v>
      </c>
      <c r="W33" s="160" t="s">
        <v>41</v>
      </c>
      <c r="X33" s="189" t="s">
        <v>182</v>
      </c>
      <c r="Y33" s="47" t="s">
        <v>493</v>
      </c>
      <c r="Z33" s="47" t="s">
        <v>494</v>
      </c>
      <c r="AA33" s="47" t="s">
        <v>392</v>
      </c>
      <c r="AB33" s="47" t="s">
        <v>393</v>
      </c>
      <c r="AC33" s="47" t="s">
        <v>394</v>
      </c>
      <c r="AD33" s="160" t="s">
        <v>41</v>
      </c>
      <c r="AE33" s="190" t="s">
        <v>182</v>
      </c>
      <c r="AF33" s="47" t="s">
        <v>493</v>
      </c>
      <c r="AG33" s="47" t="s">
        <v>494</v>
      </c>
      <c r="AH33" s="47" t="s">
        <v>392</v>
      </c>
      <c r="AI33" s="47" t="s">
        <v>393</v>
      </c>
      <c r="AJ33" s="47" t="s">
        <v>394</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498</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520</v>
      </c>
      <c r="B37" s="368" t="s">
        <v>497</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521</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423</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499</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500</v>
      </c>
      <c r="G8" s="47" t="s">
        <v>501</v>
      </c>
      <c r="H8" s="47" t="s">
        <v>36</v>
      </c>
      <c r="I8" s="47" t="s">
        <v>37</v>
      </c>
      <c r="J8" s="47" t="s">
        <v>38</v>
      </c>
      <c r="K8" s="188" t="s">
        <v>39</v>
      </c>
      <c r="L8" s="189" t="s">
        <v>182</v>
      </c>
      <c r="M8" s="47" t="s">
        <v>493</v>
      </c>
      <c r="N8" s="47" t="s">
        <v>494</v>
      </c>
      <c r="O8" s="47" t="s">
        <v>392</v>
      </c>
      <c r="P8" s="47" t="s">
        <v>393</v>
      </c>
      <c r="Q8" s="47" t="s">
        <v>394</v>
      </c>
      <c r="R8" s="160" t="s">
        <v>41</v>
      </c>
      <c r="S8" s="190" t="s">
        <v>182</v>
      </c>
      <c r="T8" s="47" t="s">
        <v>493</v>
      </c>
      <c r="U8" s="47" t="s">
        <v>494</v>
      </c>
      <c r="V8" s="47" t="s">
        <v>392</v>
      </c>
      <c r="W8" s="47" t="s">
        <v>393</v>
      </c>
      <c r="X8" s="47" t="s">
        <v>394</v>
      </c>
      <c r="Y8" s="160" t="s">
        <v>41</v>
      </c>
      <c r="Z8" s="189" t="s">
        <v>182</v>
      </c>
      <c r="AA8" s="47" t="s">
        <v>493</v>
      </c>
      <c r="AB8" s="47" t="s">
        <v>494</v>
      </c>
      <c r="AC8" s="47" t="s">
        <v>392</v>
      </c>
      <c r="AD8" s="47" t="s">
        <v>393</v>
      </c>
      <c r="AE8" s="47" t="s">
        <v>394</v>
      </c>
      <c r="AF8" s="160" t="s">
        <v>41</v>
      </c>
      <c r="AG8" s="190" t="s">
        <v>182</v>
      </c>
      <c r="AH8" s="47" t="s">
        <v>493</v>
      </c>
      <c r="AI8" s="47" t="s">
        <v>494</v>
      </c>
      <c r="AJ8" s="47" t="s">
        <v>392</v>
      </c>
      <c r="AK8" s="47" t="s">
        <v>393</v>
      </c>
      <c r="AL8" s="47" t="s">
        <v>394</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498</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520</v>
      </c>
      <c r="B12" s="442" t="s">
        <v>497</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521</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444</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הגמלאות המרכזית של עובדי ההסתדרות בע"מ</v>
      </c>
    </row>
    <row r="3" spans="1:121" ht="15.75" x14ac:dyDescent="0.25">
      <c r="B3" s="225" t="str">
        <f>CONCATENATE(הוראות!Z13,הוראות!F13)</f>
        <v>הנתונים ביחידות בודדות לשנת 2021</v>
      </c>
    </row>
    <row r="4" spans="1:121" ht="12.75" customHeight="1" x14ac:dyDescent="0.2">
      <c r="B4" s="182" t="s">
        <v>423</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c r="AL7" s="406"/>
      <c r="AM7" s="240" t="s">
        <v>493</v>
      </c>
      <c r="AN7" s="47" t="s">
        <v>494</v>
      </c>
      <c r="AO7" s="47" t="s">
        <v>392</v>
      </c>
      <c r="AP7" s="47" t="s">
        <v>393</v>
      </c>
      <c r="AQ7" s="47" t="s">
        <v>394</v>
      </c>
      <c r="AR7" s="160" t="s">
        <v>41</v>
      </c>
      <c r="AS7" s="406"/>
      <c r="AT7" s="240" t="s">
        <v>493</v>
      </c>
      <c r="AU7" s="47" t="s">
        <v>494</v>
      </c>
      <c r="AV7" s="47" t="s">
        <v>392</v>
      </c>
      <c r="AW7" s="47" t="s">
        <v>393</v>
      </c>
      <c r="AX7" s="47" t="s">
        <v>394</v>
      </c>
      <c r="AY7" s="160" t="s">
        <v>41</v>
      </c>
      <c r="AZ7" s="406"/>
      <c r="BA7" s="240" t="s">
        <v>493</v>
      </c>
      <c r="BB7" s="47" t="s">
        <v>494</v>
      </c>
      <c r="BC7" s="47" t="s">
        <v>392</v>
      </c>
      <c r="BD7" s="47" t="s">
        <v>393</v>
      </c>
      <c r="BE7" s="47" t="s">
        <v>394</v>
      </c>
      <c r="BF7" s="160" t="s">
        <v>41</v>
      </c>
      <c r="BG7" s="406"/>
      <c r="BH7" s="240" t="s">
        <v>493</v>
      </c>
      <c r="BI7" s="47" t="s">
        <v>494</v>
      </c>
      <c r="BJ7" s="47" t="s">
        <v>392</v>
      </c>
      <c r="BK7" s="47" t="s">
        <v>393</v>
      </c>
      <c r="BL7" s="47" t="s">
        <v>394</v>
      </c>
      <c r="BM7" s="160" t="s">
        <v>41</v>
      </c>
      <c r="BN7" s="406"/>
      <c r="BO7" s="240" t="s">
        <v>493</v>
      </c>
      <c r="BP7" s="47" t="s">
        <v>494</v>
      </c>
      <c r="BQ7" s="47" t="s">
        <v>392</v>
      </c>
      <c r="BR7" s="47" t="s">
        <v>393</v>
      </c>
      <c r="BS7" s="47" t="s">
        <v>394</v>
      </c>
      <c r="BT7" s="160" t="s">
        <v>41</v>
      </c>
      <c r="BU7" s="406"/>
      <c r="BV7" s="240" t="s">
        <v>493</v>
      </c>
      <c r="BW7" s="47" t="s">
        <v>494</v>
      </c>
      <c r="BX7" s="47" t="s">
        <v>392</v>
      </c>
      <c r="BY7" s="47" t="s">
        <v>393</v>
      </c>
      <c r="BZ7" s="47" t="s">
        <v>394</v>
      </c>
      <c r="CA7" s="160" t="s">
        <v>41</v>
      </c>
      <c r="CB7" s="406"/>
      <c r="CC7" s="240" t="s">
        <v>493</v>
      </c>
      <c r="CD7" s="47" t="s">
        <v>494</v>
      </c>
      <c r="CE7" s="47" t="s">
        <v>392</v>
      </c>
      <c r="CF7" s="47" t="s">
        <v>393</v>
      </c>
      <c r="CG7" s="47" t="s">
        <v>394</v>
      </c>
      <c r="CH7" s="160" t="s">
        <v>41</v>
      </c>
      <c r="CI7" s="406"/>
      <c r="CJ7" s="240" t="s">
        <v>493</v>
      </c>
      <c r="CK7" s="47" t="s">
        <v>494</v>
      </c>
      <c r="CL7" s="47" t="s">
        <v>392</v>
      </c>
      <c r="CM7" s="47" t="s">
        <v>393</v>
      </c>
      <c r="CN7" s="47" t="s">
        <v>394</v>
      </c>
      <c r="CO7" s="160" t="s">
        <v>41</v>
      </c>
      <c r="CP7" s="406"/>
      <c r="CQ7" s="240" t="s">
        <v>493</v>
      </c>
      <c r="CR7" s="47" t="s">
        <v>494</v>
      </c>
      <c r="CS7" s="47" t="s">
        <v>392</v>
      </c>
      <c r="CT7" s="47" t="s">
        <v>393</v>
      </c>
      <c r="CU7" s="47" t="s">
        <v>394</v>
      </c>
      <c r="CV7" s="160" t="s">
        <v>41</v>
      </c>
      <c r="CW7" s="406"/>
      <c r="CX7" s="240" t="s">
        <v>493</v>
      </c>
      <c r="CY7" s="47" t="s">
        <v>494</v>
      </c>
      <c r="CZ7" s="47" t="s">
        <v>392</v>
      </c>
      <c r="DA7" s="47" t="s">
        <v>393</v>
      </c>
      <c r="DB7" s="47" t="s">
        <v>394</v>
      </c>
      <c r="DC7" s="160" t="s">
        <v>41</v>
      </c>
      <c r="DD7" s="406"/>
      <c r="DE7" s="240" t="s">
        <v>493</v>
      </c>
      <c r="DF7" s="47" t="s">
        <v>494</v>
      </c>
      <c r="DG7" s="47" t="s">
        <v>392</v>
      </c>
      <c r="DH7" s="47" t="s">
        <v>393</v>
      </c>
      <c r="DI7" s="47" t="s">
        <v>394</v>
      </c>
      <c r="DJ7" s="160" t="s">
        <v>41</v>
      </c>
      <c r="DK7" s="406"/>
      <c r="DL7" s="240" t="s">
        <v>493</v>
      </c>
      <c r="DM7" s="47" t="s">
        <v>494</v>
      </c>
      <c r="DN7" s="47" t="s">
        <v>392</v>
      </c>
      <c r="DO7" s="47" t="s">
        <v>393</v>
      </c>
      <c r="DP7" s="47" t="s">
        <v>394</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463</v>
      </c>
      <c r="BX8" s="55" t="s">
        <v>464</v>
      </c>
      <c r="BY8" s="55" t="s">
        <v>465</v>
      </c>
      <c r="BZ8" s="55" t="s">
        <v>466</v>
      </c>
      <c r="CA8" s="59" t="s">
        <v>467</v>
      </c>
      <c r="CB8" s="246" t="s">
        <v>468</v>
      </c>
      <c r="CC8" s="115" t="s">
        <v>469</v>
      </c>
      <c r="CD8" s="55" t="s">
        <v>470</v>
      </c>
      <c r="CE8" s="55" t="s">
        <v>471</v>
      </c>
      <c r="CF8" s="55" t="s">
        <v>472</v>
      </c>
      <c r="CG8" s="55" t="s">
        <v>473</v>
      </c>
      <c r="CH8" s="59" t="s">
        <v>474</v>
      </c>
      <c r="CI8" s="246" t="s">
        <v>475</v>
      </c>
      <c r="CJ8" s="115" t="s">
        <v>476</v>
      </c>
      <c r="CK8" s="55" t="s">
        <v>477</v>
      </c>
      <c r="CL8" s="55" t="s">
        <v>478</v>
      </c>
      <c r="CM8" s="55" t="s">
        <v>479</v>
      </c>
      <c r="CN8" s="55" t="s">
        <v>480</v>
      </c>
      <c r="CO8" s="59" t="s">
        <v>481</v>
      </c>
      <c r="CP8" s="246" t="s">
        <v>482</v>
      </c>
      <c r="CQ8" s="115" t="s">
        <v>483</v>
      </c>
      <c r="CR8" s="55" t="s">
        <v>484</v>
      </c>
      <c r="CS8" s="55" t="s">
        <v>485</v>
      </c>
      <c r="CT8" s="55" t="s">
        <v>486</v>
      </c>
      <c r="CU8" s="55" t="s">
        <v>487</v>
      </c>
      <c r="CV8" s="59" t="s">
        <v>488</v>
      </c>
      <c r="CW8" s="246" t="s">
        <v>489</v>
      </c>
      <c r="CX8" s="115" t="s">
        <v>490</v>
      </c>
      <c r="CY8" s="55" t="s">
        <v>491</v>
      </c>
      <c r="CZ8" s="55" t="s">
        <v>492</v>
      </c>
      <c r="DA8" s="55" t="s">
        <v>502</v>
      </c>
      <c r="DB8" s="55" t="s">
        <v>503</v>
      </c>
      <c r="DC8" s="59" t="s">
        <v>504</v>
      </c>
      <c r="DD8" s="246" t="s">
        <v>505</v>
      </c>
      <c r="DE8" s="115" t="s">
        <v>506</v>
      </c>
      <c r="DF8" s="55" t="s">
        <v>507</v>
      </c>
      <c r="DG8" s="55" t="s">
        <v>508</v>
      </c>
      <c r="DH8" s="55" t="s">
        <v>509</v>
      </c>
      <c r="DI8" s="55" t="s">
        <v>510</v>
      </c>
      <c r="DJ8" s="59" t="s">
        <v>511</v>
      </c>
      <c r="DK8" s="246" t="s">
        <v>512</v>
      </c>
      <c r="DL8" s="57" t="s">
        <v>513</v>
      </c>
      <c r="DM8" s="55" t="s">
        <v>514</v>
      </c>
      <c r="DN8" s="55" t="s">
        <v>515</v>
      </c>
      <c r="DO8" s="55" t="s">
        <v>516</v>
      </c>
      <c r="DP8" s="55" t="s">
        <v>517</v>
      </c>
      <c r="DQ8" s="59" t="s">
        <v>518</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496</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519</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522</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60" t="s">
        <v>41</v>
      </c>
      <c r="X32" s="189" t="s">
        <v>182</v>
      </c>
      <c r="Y32" s="47" t="s">
        <v>493</v>
      </c>
      <c r="Z32" s="47" t="s">
        <v>494</v>
      </c>
      <c r="AA32" s="47" t="s">
        <v>392</v>
      </c>
      <c r="AB32" s="47" t="s">
        <v>393</v>
      </c>
      <c r="AC32" s="47" t="s">
        <v>394</v>
      </c>
      <c r="AD32" s="160" t="s">
        <v>41</v>
      </c>
      <c r="AE32" s="189" t="s">
        <v>182</v>
      </c>
      <c r="AF32" s="47" t="s">
        <v>493</v>
      </c>
      <c r="AG32" s="47" t="s">
        <v>494</v>
      </c>
      <c r="AH32" s="47" t="s">
        <v>392</v>
      </c>
      <c r="AI32" s="47" t="s">
        <v>393</v>
      </c>
      <c r="AJ32" s="47" t="s">
        <v>394</v>
      </c>
      <c r="AK32" s="160" t="s">
        <v>41</v>
      </c>
      <c r="AL32" s="189" t="s">
        <v>182</v>
      </c>
      <c r="AM32" s="47" t="s">
        <v>493</v>
      </c>
      <c r="AN32" s="47" t="s">
        <v>494</v>
      </c>
      <c r="AO32" s="47" t="s">
        <v>392</v>
      </c>
      <c r="AP32" s="47" t="s">
        <v>393</v>
      </c>
      <c r="AQ32" s="47" t="s">
        <v>394</v>
      </c>
      <c r="AR32" s="160" t="s">
        <v>41</v>
      </c>
      <c r="AS32" s="189" t="s">
        <v>182</v>
      </c>
      <c r="AT32" s="47" t="s">
        <v>493</v>
      </c>
      <c r="AU32" s="47" t="s">
        <v>494</v>
      </c>
      <c r="AV32" s="47" t="s">
        <v>392</v>
      </c>
      <c r="AW32" s="47" t="s">
        <v>393</v>
      </c>
      <c r="AX32" s="47" t="s">
        <v>394</v>
      </c>
      <c r="AY32" s="160" t="s">
        <v>41</v>
      </c>
      <c r="AZ32" s="189" t="s">
        <v>182</v>
      </c>
      <c r="BA32" s="47" t="s">
        <v>493</v>
      </c>
      <c r="BB32" s="47" t="s">
        <v>494</v>
      </c>
      <c r="BC32" s="47" t="s">
        <v>392</v>
      </c>
      <c r="BD32" s="47" t="s">
        <v>393</v>
      </c>
      <c r="BE32" s="47" t="s">
        <v>394</v>
      </c>
      <c r="BF32" s="160" t="s">
        <v>41</v>
      </c>
      <c r="BG32" s="189" t="s">
        <v>182</v>
      </c>
      <c r="BH32" s="47" t="s">
        <v>493</v>
      </c>
      <c r="BI32" s="47" t="s">
        <v>494</v>
      </c>
      <c r="BJ32" s="47" t="s">
        <v>392</v>
      </c>
      <c r="BK32" s="47" t="s">
        <v>393</v>
      </c>
      <c r="BL32" s="47" t="s">
        <v>394</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498</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520</v>
      </c>
      <c r="B36" s="368" t="s">
        <v>497</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521</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423</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493</v>
      </c>
      <c r="G7" s="47" t="s">
        <v>494</v>
      </c>
      <c r="H7" s="47" t="s">
        <v>392</v>
      </c>
      <c r="I7" s="47" t="s">
        <v>393</v>
      </c>
      <c r="J7" s="47" t="s">
        <v>394</v>
      </c>
      <c r="K7" s="160" t="s">
        <v>41</v>
      </c>
      <c r="L7" s="189" t="s">
        <v>182</v>
      </c>
      <c r="M7" s="47" t="s">
        <v>493</v>
      </c>
      <c r="N7" s="47" t="s">
        <v>494</v>
      </c>
      <c r="O7" s="47" t="s">
        <v>392</v>
      </c>
      <c r="P7" s="47" t="s">
        <v>393</v>
      </c>
      <c r="Q7" s="47" t="s">
        <v>394</v>
      </c>
      <c r="R7" s="160" t="s">
        <v>41</v>
      </c>
      <c r="S7" s="189" t="s">
        <v>182</v>
      </c>
      <c r="T7" s="47" t="s">
        <v>493</v>
      </c>
      <c r="U7" s="47" t="s">
        <v>494</v>
      </c>
      <c r="V7" s="47" t="s">
        <v>392</v>
      </c>
      <c r="W7" s="47" t="s">
        <v>393</v>
      </c>
      <c r="X7" s="47" t="s">
        <v>394</v>
      </c>
      <c r="Y7" s="160" t="s">
        <v>41</v>
      </c>
      <c r="Z7" s="189" t="s">
        <v>182</v>
      </c>
      <c r="AA7" s="47" t="s">
        <v>493</v>
      </c>
      <c r="AB7" s="47" t="s">
        <v>494</v>
      </c>
      <c r="AC7" s="47" t="s">
        <v>392</v>
      </c>
      <c r="AD7" s="47" t="s">
        <v>393</v>
      </c>
      <c r="AE7" s="47" t="s">
        <v>394</v>
      </c>
      <c r="AF7" s="160" t="s">
        <v>41</v>
      </c>
      <c r="AG7" s="189" t="s">
        <v>182</v>
      </c>
      <c r="AH7" s="47" t="s">
        <v>493</v>
      </c>
      <c r="AI7" s="47" t="s">
        <v>494</v>
      </c>
      <c r="AJ7" s="47" t="s">
        <v>392</v>
      </c>
      <c r="AK7" s="47" t="s">
        <v>393</v>
      </c>
      <c r="AL7" s="47" t="s">
        <v>394</v>
      </c>
      <c r="AM7" s="160" t="s">
        <v>41</v>
      </c>
      <c r="AN7" s="189" t="s">
        <v>182</v>
      </c>
      <c r="AO7" s="47" t="s">
        <v>493</v>
      </c>
      <c r="AP7" s="47" t="s">
        <v>494</v>
      </c>
      <c r="AQ7" s="47" t="s">
        <v>392</v>
      </c>
      <c r="AR7" s="47" t="s">
        <v>393</v>
      </c>
      <c r="AS7" s="47" t="s">
        <v>394</v>
      </c>
      <c r="AT7" s="160" t="s">
        <v>41</v>
      </c>
      <c r="AU7" s="189" t="s">
        <v>182</v>
      </c>
      <c r="AV7" s="47" t="s">
        <v>493</v>
      </c>
      <c r="AW7" s="47" t="s">
        <v>494</v>
      </c>
      <c r="AX7" s="47" t="s">
        <v>392</v>
      </c>
      <c r="AY7" s="47" t="s">
        <v>393</v>
      </c>
      <c r="AZ7" s="47" t="s">
        <v>394</v>
      </c>
      <c r="BA7" s="160" t="s">
        <v>41</v>
      </c>
      <c r="BB7" s="189" t="s">
        <v>182</v>
      </c>
      <c r="BC7" s="47" t="s">
        <v>493</v>
      </c>
      <c r="BD7" s="47" t="s">
        <v>494</v>
      </c>
      <c r="BE7" s="47" t="s">
        <v>392</v>
      </c>
      <c r="BF7" s="47" t="s">
        <v>393</v>
      </c>
      <c r="BG7" s="47" t="s">
        <v>394</v>
      </c>
      <c r="BH7" s="160" t="s">
        <v>41</v>
      </c>
      <c r="BI7" s="189" t="s">
        <v>182</v>
      </c>
      <c r="BJ7" s="47" t="s">
        <v>493</v>
      </c>
      <c r="BK7" s="47" t="s">
        <v>494</v>
      </c>
      <c r="BL7" s="47" t="s">
        <v>392</v>
      </c>
      <c r="BM7" s="47" t="s">
        <v>393</v>
      </c>
      <c r="BN7" s="47" t="s">
        <v>394</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498</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520</v>
      </c>
      <c r="B11" s="442" t="s">
        <v>497</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521</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444</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10"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הגמלאות המרכזית של עובדי ההסתדרות בע"מ</v>
      </c>
    </row>
    <row r="3" spans="1:39" ht="15.75" x14ac:dyDescent="0.25">
      <c r="B3" s="183" t="str">
        <f>CONCATENATE(הוראות!Z13,הוראות!F13)</f>
        <v>הנתונים ביחידות בודדות לשנת 2021</v>
      </c>
    </row>
    <row r="4" spans="1:39" ht="12.75" customHeight="1" x14ac:dyDescent="0.2">
      <c r="B4" s="182" t="s">
        <v>423</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493</v>
      </c>
      <c r="E7" s="47" t="s">
        <v>494</v>
      </c>
      <c r="F7" s="47" t="s">
        <v>392</v>
      </c>
      <c r="G7" s="47" t="s">
        <v>393</v>
      </c>
      <c r="H7" s="47" t="s">
        <v>394</v>
      </c>
      <c r="I7" s="160" t="s">
        <v>41</v>
      </c>
      <c r="J7" s="406"/>
      <c r="K7" s="240" t="s">
        <v>493</v>
      </c>
      <c r="L7" s="47" t="s">
        <v>494</v>
      </c>
      <c r="M7" s="47" t="s">
        <v>392</v>
      </c>
      <c r="N7" s="47" t="s">
        <v>393</v>
      </c>
      <c r="O7" s="47" t="s">
        <v>394</v>
      </c>
      <c r="P7" s="160" t="s">
        <v>41</v>
      </c>
      <c r="Q7" s="406"/>
      <c r="R7" s="240" t="s">
        <v>493</v>
      </c>
      <c r="S7" s="47" t="s">
        <v>494</v>
      </c>
      <c r="T7" s="47" t="s">
        <v>392</v>
      </c>
      <c r="U7" s="47" t="s">
        <v>393</v>
      </c>
      <c r="V7" s="47" t="s">
        <v>394</v>
      </c>
      <c r="W7" s="160" t="s">
        <v>41</v>
      </c>
      <c r="X7" s="406"/>
      <c r="Y7" s="240" t="s">
        <v>493</v>
      </c>
      <c r="Z7" s="47" t="s">
        <v>494</v>
      </c>
      <c r="AA7" s="47" t="s">
        <v>392</v>
      </c>
      <c r="AB7" s="47" t="s">
        <v>393</v>
      </c>
      <c r="AC7" s="47" t="s">
        <v>394</v>
      </c>
      <c r="AD7" s="160" t="s">
        <v>41</v>
      </c>
      <c r="AE7" s="406"/>
      <c r="AF7" s="240" t="s">
        <v>493</v>
      </c>
      <c r="AG7" s="47" t="s">
        <v>494</v>
      </c>
      <c r="AH7" s="47" t="s">
        <v>392</v>
      </c>
      <c r="AI7" s="47" t="s">
        <v>393</v>
      </c>
      <c r="AJ7" s="47" t="s">
        <v>394</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222</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219</v>
      </c>
      <c r="AF10" s="179"/>
      <c r="AG10" s="177"/>
      <c r="AH10" s="177"/>
      <c r="AI10" s="177"/>
      <c r="AJ10" s="177"/>
      <c r="AK10" s="178"/>
    </row>
    <row r="11" spans="1:39" ht="12.75" customHeight="1" x14ac:dyDescent="0.2">
      <c r="A11" s="166">
        <f>A10+1</f>
        <v>2</v>
      </c>
      <c r="B11" s="167" t="s">
        <v>75</v>
      </c>
      <c r="C11" s="318">
        <v>294</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492</v>
      </c>
      <c r="AF11" s="179"/>
      <c r="AG11" s="177"/>
      <c r="AH11" s="177"/>
      <c r="AI11" s="177"/>
      <c r="AJ11" s="177"/>
      <c r="AK11" s="178"/>
    </row>
    <row r="12" spans="1:39" x14ac:dyDescent="0.2">
      <c r="A12" s="166">
        <v>3</v>
      </c>
      <c r="B12" s="167" t="s">
        <v>496</v>
      </c>
      <c r="C12" s="250">
        <f>SUM(D12:I12)</f>
        <v>310</v>
      </c>
      <c r="D12" s="314">
        <v>191</v>
      </c>
      <c r="E12" s="308">
        <v>70</v>
      </c>
      <c r="F12" s="314">
        <v>26</v>
      </c>
      <c r="G12" s="314">
        <v>23</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471</v>
      </c>
      <c r="AF12" s="314">
        <v>74</v>
      </c>
      <c r="AG12" s="308">
        <v>188</v>
      </c>
      <c r="AH12" s="314">
        <v>195</v>
      </c>
      <c r="AI12" s="314">
        <v>14</v>
      </c>
      <c r="AJ12" s="314"/>
      <c r="AK12" s="315"/>
    </row>
    <row r="13" spans="1:39" x14ac:dyDescent="0.2">
      <c r="A13" s="166" t="s">
        <v>520</v>
      </c>
      <c r="B13" s="167" t="s">
        <v>497</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11</v>
      </c>
      <c r="D14" s="314">
        <v>2</v>
      </c>
      <c r="E14" s="308"/>
      <c r="F14" s="314">
        <v>1</v>
      </c>
      <c r="G14" s="314">
        <v>5</v>
      </c>
      <c r="H14" s="314">
        <v>1</v>
      </c>
      <c r="I14" s="315">
        <v>2</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5</v>
      </c>
      <c r="AF14" s="314">
        <v>2</v>
      </c>
      <c r="AG14" s="308"/>
      <c r="AH14" s="314">
        <v>3</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1</v>
      </c>
      <c r="AF16" s="314"/>
      <c r="AG16" s="308">
        <v>1</v>
      </c>
      <c r="AH16" s="314"/>
      <c r="AI16" s="314"/>
      <c r="AJ16" s="314"/>
      <c r="AK16" s="315"/>
    </row>
    <row r="17" spans="1:37" ht="12.75" customHeight="1" x14ac:dyDescent="0.2">
      <c r="A17" s="166">
        <v>7</v>
      </c>
      <c r="B17" s="170" t="s">
        <v>519</v>
      </c>
      <c r="C17" s="250">
        <f t="shared" ref="C17:AG17" si="0">SUM(C12:C16)</f>
        <v>321</v>
      </c>
      <c r="D17" s="233">
        <f t="shared" si="0"/>
        <v>193</v>
      </c>
      <c r="E17" s="32">
        <f t="shared" si="0"/>
        <v>70</v>
      </c>
      <c r="F17" s="29">
        <f t="shared" si="0"/>
        <v>27</v>
      </c>
      <c r="G17" s="29">
        <f t="shared" si="0"/>
        <v>28</v>
      </c>
      <c r="H17" s="29">
        <f t="shared" si="0"/>
        <v>1</v>
      </c>
      <c r="I17" s="33">
        <f t="shared" si="0"/>
        <v>2</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477</v>
      </c>
      <c r="AF17" s="31">
        <f t="shared" si="0"/>
        <v>76</v>
      </c>
      <c r="AG17" s="32">
        <f t="shared" si="0"/>
        <v>189</v>
      </c>
      <c r="AH17" s="29">
        <f t="shared" ref="AH17" si="1">SUM(AH12:AH16)</f>
        <v>198</v>
      </c>
      <c r="AI17" s="29">
        <f>SUM(AI12:AI16)</f>
        <v>14</v>
      </c>
      <c r="AJ17" s="29">
        <f>SUM(AJ12:AJ16)</f>
        <v>0</v>
      </c>
      <c r="AK17" s="180">
        <f>SUM(AK12:AK16)</f>
        <v>0</v>
      </c>
    </row>
    <row r="18" spans="1:37" x14ac:dyDescent="0.2">
      <c r="A18" s="166">
        <v>8</v>
      </c>
      <c r="B18" s="167" t="s">
        <v>522</v>
      </c>
      <c r="C18" s="250">
        <f>IF(C10+C11-C17=0,0,C10+C11-C17)</f>
        <v>195</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234</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444</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14</v>
      </c>
      <c r="AF24" s="314"/>
      <c r="AG24" s="308">
        <v>2</v>
      </c>
      <c r="AH24" s="314">
        <v>4</v>
      </c>
      <c r="AI24" s="314">
        <v>3</v>
      </c>
      <c r="AJ24" s="314">
        <v>2</v>
      </c>
      <c r="AK24" s="315">
        <v>3</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1</v>
      </c>
      <c r="D26" s="314"/>
      <c r="E26" s="308"/>
      <c r="F26" s="314"/>
      <c r="G26" s="314"/>
      <c r="H26" s="314"/>
      <c r="I26" s="315">
        <v>1</v>
      </c>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1</v>
      </c>
      <c r="D27" s="314"/>
      <c r="E27" s="308"/>
      <c r="F27" s="314"/>
      <c r="G27" s="314"/>
      <c r="H27" s="314"/>
      <c r="I27" s="315">
        <v>1</v>
      </c>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1</v>
      </c>
      <c r="AF27" s="314"/>
      <c r="AG27" s="308">
        <v>1</v>
      </c>
      <c r="AH27" s="314"/>
      <c r="AI27" s="314"/>
      <c r="AJ27" s="314"/>
      <c r="AK27" s="315"/>
    </row>
    <row r="28" spans="1:37" x14ac:dyDescent="0.2">
      <c r="A28" s="171">
        <f>A27+1</f>
        <v>5</v>
      </c>
      <c r="B28" s="172" t="s">
        <v>86</v>
      </c>
      <c r="C28" s="251">
        <f t="shared" ref="C28:AF28" si="5">SUM(C24:C27)</f>
        <v>2</v>
      </c>
      <c r="D28" s="245">
        <f t="shared" si="5"/>
        <v>0</v>
      </c>
      <c r="E28" s="36">
        <f t="shared" si="5"/>
        <v>0</v>
      </c>
      <c r="F28" s="36">
        <f t="shared" si="5"/>
        <v>0</v>
      </c>
      <c r="G28" s="36">
        <f t="shared" si="5"/>
        <v>0</v>
      </c>
      <c r="H28" s="36">
        <f t="shared" si="5"/>
        <v>0</v>
      </c>
      <c r="I28" s="37">
        <f t="shared" si="5"/>
        <v>2</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15</v>
      </c>
      <c r="AF28" s="35">
        <f t="shared" si="5"/>
        <v>0</v>
      </c>
      <c r="AG28" s="36">
        <f t="shared" ref="AG28" si="6">SUM(AG24:AG27)</f>
        <v>3</v>
      </c>
      <c r="AH28" s="36">
        <f>SUM(AH24:AH27)</f>
        <v>4</v>
      </c>
      <c r="AI28" s="36">
        <f>SUM(AI24:AI27)</f>
        <v>3</v>
      </c>
      <c r="AJ28" s="36">
        <f>SUM(AJ24:AJ27)</f>
        <v>2</v>
      </c>
      <c r="AK28" s="38">
        <f>SUM(AK24:AK27)</f>
        <v>3</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493</v>
      </c>
      <c r="E32" s="47" t="s">
        <v>494</v>
      </c>
      <c r="F32" s="47" t="s">
        <v>392</v>
      </c>
      <c r="G32" s="47" t="s">
        <v>393</v>
      </c>
      <c r="H32" s="47" t="s">
        <v>394</v>
      </c>
      <c r="I32" s="160" t="s">
        <v>41</v>
      </c>
      <c r="J32" s="189" t="s">
        <v>182</v>
      </c>
      <c r="K32" s="47" t="s">
        <v>493</v>
      </c>
      <c r="L32" s="47" t="s">
        <v>494</v>
      </c>
      <c r="M32" s="47" t="s">
        <v>392</v>
      </c>
      <c r="N32" s="47" t="s">
        <v>393</v>
      </c>
      <c r="O32" s="47" t="s">
        <v>394</v>
      </c>
      <c r="P32" s="160" t="s">
        <v>41</v>
      </c>
      <c r="Q32" s="189" t="s">
        <v>182</v>
      </c>
      <c r="R32" s="47" t="s">
        <v>493</v>
      </c>
      <c r="S32" s="47" t="s">
        <v>494</v>
      </c>
      <c r="T32" s="47" t="s">
        <v>392</v>
      </c>
      <c r="U32" s="47" t="s">
        <v>393</v>
      </c>
      <c r="V32" s="47" t="s">
        <v>394</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498</v>
      </c>
      <c r="C35" s="234">
        <f>SUM(D35:I35)</f>
        <v>0.96573208722741433</v>
      </c>
      <c r="D35" s="235">
        <f>IF((' פנסיוני א3'!D12+' פנסיוני א3'!K12)=0,0,(' פנסיוני א3'!D12+' פנסיוני א3'!K12)/(' פנסיוני א3'!$C$17+' פנסיוני א3'!$J$17))</f>
        <v>0.59501557632398749</v>
      </c>
      <c r="E35" s="235">
        <f>IF((' פנסיוני א3'!E12+' פנסיוני א3'!L12)=0,0,(' פנסיוני א3'!E12+' פנסיוני א3'!L12)/(' פנסיוני א3'!$C$17+' פנסיוני א3'!$J$17))</f>
        <v>0.21806853582554517</v>
      </c>
      <c r="F35" s="235">
        <f>IF((' פנסיוני א3'!F12+' פנסיוני א3'!M12)=0,0,(' פנסיוני א3'!F12+' פנסיוני א3'!M12)/(' פנסיוני א3'!$C$17+' פנסיוני א3'!$J$17))</f>
        <v>8.0996884735202487E-2</v>
      </c>
      <c r="G35" s="235">
        <f>IF((' פנסיוני א3'!G12+' פנסיוני א3'!N12)=0,0,(' פנסיוני א3'!G12+' פנסיוני א3'!N12)/(' פנסיוני א3'!$C$17+' פנסיוני א3'!$J$17))</f>
        <v>7.1651090342679122E-2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0.98742138364779874</v>
      </c>
      <c r="R35" s="235">
        <f>IF(' פנסיוני א3'!AF12=0,0,' פנסיוני א3'!AF12/' פנסיוני א3'!$AE$17)</f>
        <v>0.15513626834381553</v>
      </c>
      <c r="S35" s="235">
        <f>IF(' פנסיוני א3'!AG12=0,0,' פנסיוני א3'!AG12/' פנסיוני א3'!$AE$17)</f>
        <v>0.3941299790356394</v>
      </c>
      <c r="T35" s="235">
        <f>IF(' פנסיוני א3'!AH12=0,0,' פנסיוני א3'!AH12/' פנסיוני א3'!$AE$17)</f>
        <v>0.4088050314465409</v>
      </c>
      <c r="U35" s="235">
        <f>IF(' פנסיוני א3'!AI12=0,0,' פנסיוני א3'!AI12/' פנסיוני א3'!$AE$17)</f>
        <v>2.9350104821802937E-2</v>
      </c>
      <c r="V35" s="235">
        <f>IF(' פנסיוני א3'!AJ12=0,0,' פנסיוני א3'!AJ12/' פנסיוני א3'!$AE$17)</f>
        <v>0</v>
      </c>
      <c r="W35" s="239">
        <f>IF(' פנסיוני א3'!AK12=0,0,' פנסיוני א3'!AK12/' פנסיוני א3'!$AE$17)</f>
        <v>0</v>
      </c>
    </row>
    <row r="36" spans="1:23" hidden="1" x14ac:dyDescent="0.2">
      <c r="A36" s="300" t="s">
        <v>520</v>
      </c>
      <c r="B36" s="368" t="s">
        <v>497</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3.4267912772585667E-2</v>
      </c>
      <c r="D37" s="79">
        <f>IF((' פנסיוני א3'!D14+' פנסיוני א3'!K14)=0,0,(' פנסיוני א3'!D14+' פנסיוני א3'!K14)/(' פנסיוני א3'!$C$17+' פנסיוני א3'!$J$17))</f>
        <v>6.2305295950155761E-3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3.1152647975077881E-3</v>
      </c>
      <c r="G37" s="79">
        <f>IF((' פנסיוני א3'!G14+' פנסיוני א3'!N14)=0,0,(' פנסיוני א3'!G14+' פנסיוני א3'!N14)/(' פנסיוני א3'!$C$17+' פנסיוני א3'!$J$17))</f>
        <v>1.5576323987538941E-2</v>
      </c>
      <c r="H37" s="79">
        <f>IF((' פנסיוני א3'!H14+' פנסיוני א3'!O14)=0,0,(' פנסיוני א3'!H14+' פנסיוני א3'!O14)/(' פנסיוני א3'!$C$17+' פנסיוני א3'!$J$17))</f>
        <v>3.1152647975077881E-3</v>
      </c>
      <c r="I37" s="79">
        <f>IF((' פנסיוני א3'!I14+' פנסיוני א3'!P14)=0,0,(' פנסיוני א3'!I14+' פנסיוני א3'!P14)/(' פנסיוני א3'!$C$17+' פנסיוני א3'!$J$17))</f>
        <v>6.2305295950155761E-3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1.0482180293501049E-2</v>
      </c>
      <c r="R37" s="79">
        <f>IF(' פנסיוני א3'!AF14=0,0,' פנסיוני א3'!AF14/' פנסיוני א3'!$AE$17)</f>
        <v>4.1928721174004195E-3</v>
      </c>
      <c r="S37" s="79">
        <f>IF(' פנסיוני א3'!AG14=0,0,' פנסיוני א3'!AG14/' פנסיוני א3'!$AE$17)</f>
        <v>0</v>
      </c>
      <c r="T37" s="79">
        <f>IF(' פנסיוני א3'!AH14=0,0,' פנסיוני א3'!AH14/' פנסיוני א3'!$AE$17)</f>
        <v>6.2893081761006293E-3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2.0964360587002098E-3</v>
      </c>
      <c r="R39" s="79">
        <f>IF(' פנסיוני א3'!AF16=0,0,' פנסיוני א3'!AF16/' פנסיוני א3'!$AE$17)</f>
        <v>0</v>
      </c>
      <c r="S39" s="79">
        <f>IF(' פנסיוני א3'!AG16=0,0,' פנסיוני א3'!AG16/' פנסיוני א3'!$AE$17)</f>
        <v>2.0964360587002098E-3</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521</v>
      </c>
      <c r="C40" s="234">
        <f>SUM(C35:C39)</f>
        <v>1</v>
      </c>
      <c r="D40" s="237">
        <f t="shared" ref="D40:I40" si="7">SUM(D35:D39)</f>
        <v>0.60124610591900307</v>
      </c>
      <c r="E40" s="237">
        <f t="shared" si="7"/>
        <v>0.21806853582554517</v>
      </c>
      <c r="F40" s="237">
        <f t="shared" si="7"/>
        <v>8.4112149532710276E-2</v>
      </c>
      <c r="G40" s="237">
        <f t="shared" si="7"/>
        <v>8.7227414330218064E-2</v>
      </c>
      <c r="H40" s="237">
        <f t="shared" si="7"/>
        <v>3.1152647975077881E-3</v>
      </c>
      <c r="I40" s="238">
        <f t="shared" si="7"/>
        <v>6.2305295950155761E-3</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0.15932914046121593</v>
      </c>
      <c r="S40" s="237">
        <f t="shared" si="9"/>
        <v>0.39622641509433959</v>
      </c>
      <c r="T40" s="237">
        <f t="shared" si="9"/>
        <v>0.41509433962264153</v>
      </c>
      <c r="U40" s="237">
        <f t="shared" si="9"/>
        <v>2.9350104821802937E-2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0.93333333333333335</v>
      </c>
      <c r="R46" s="79">
        <f>IF(' פנסיוני א3'!AF24=0,0,' פנסיוני א3'!AF24/' פנסיוני א3'!$AE$28)</f>
        <v>0</v>
      </c>
      <c r="S46" s="79">
        <f>IF(' פנסיוני א3'!AG24=0,0,' פנסיוני א3'!AG24/' פנסיוני א3'!$AE$28)</f>
        <v>0.13333333333333333</v>
      </c>
      <c r="T46" s="79">
        <f>IF(' פנסיוני א3'!AH24=0,0,' פנסיוני א3'!AH24/' פנסיוני א3'!$AE$28)</f>
        <v>0.26666666666666666</v>
      </c>
      <c r="U46" s="79">
        <f>IF(' פנסיוני א3'!AI24=0,0,' פנסיוני א3'!AI24/' פנסיוני א3'!$AE$28)</f>
        <v>0.2</v>
      </c>
      <c r="V46" s="79">
        <f>IF(' פנסיוני א3'!AJ24=0,0,' פנסיוני א3'!AJ24/' פנסיוני א3'!$AE$28)</f>
        <v>0.13333333333333333</v>
      </c>
      <c r="W46" s="81">
        <f>IF(' פנסיוני א3'!AK24=0,0,' פנסיוני א3'!AK24/' פנסיוני א3'!$AE$28)</f>
        <v>0.2</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6.6666666666666666E-2</v>
      </c>
      <c r="R49" s="79">
        <f>IF(' פנסיוני א3'!AF27=0,0,' פנסיוני א3'!AF27/' פנסיוני א3'!$AE$28)</f>
        <v>0</v>
      </c>
      <c r="S49" s="79">
        <f>IF(' פנסיוני א3'!AG27=0,0,' פנסיוני א3'!AG27/' פנסיוני א3'!$AE$28)</f>
        <v>6.6666666666666666E-2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v>
      </c>
      <c r="T50" s="103">
        <f t="shared" si="11"/>
        <v>0.26666666666666666</v>
      </c>
      <c r="U50" s="103">
        <f t="shared" si="11"/>
        <v>0.2</v>
      </c>
      <c r="V50" s="103">
        <f t="shared" si="11"/>
        <v>0.13333333333333333</v>
      </c>
      <c r="W50" s="102">
        <f t="shared" si="11"/>
        <v>0.2</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הגמלאות המרכזית של עובדי ההסתדרות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423</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493</v>
      </c>
      <c r="G8" s="47" t="s">
        <v>494</v>
      </c>
      <c r="H8" s="47" t="s">
        <v>392</v>
      </c>
      <c r="I8" s="47" t="s">
        <v>393</v>
      </c>
      <c r="J8" s="47" t="s">
        <v>394</v>
      </c>
      <c r="K8" s="160" t="s">
        <v>41</v>
      </c>
      <c r="L8" s="189" t="s">
        <v>182</v>
      </c>
      <c r="M8" s="47" t="s">
        <v>493</v>
      </c>
      <c r="N8" s="47" t="s">
        <v>494</v>
      </c>
      <c r="O8" s="47" t="s">
        <v>392</v>
      </c>
      <c r="P8" s="47" t="s">
        <v>393</v>
      </c>
      <c r="Q8" s="47" t="s">
        <v>394</v>
      </c>
      <c r="R8" s="160" t="s">
        <v>41</v>
      </c>
      <c r="S8" s="189" t="s">
        <v>182</v>
      </c>
      <c r="T8" s="47" t="s">
        <v>493</v>
      </c>
      <c r="U8" s="47" t="s">
        <v>494</v>
      </c>
      <c r="V8" s="47" t="s">
        <v>392</v>
      </c>
      <c r="W8" s="47" t="s">
        <v>393</v>
      </c>
      <c r="X8" s="47" t="s">
        <v>394</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498</v>
      </c>
      <c r="C11" s="443"/>
      <c r="D11" s="444"/>
      <c r="E11" s="234">
        <f>SUM(F11:K11)</f>
        <v>0.96573208722741433</v>
      </c>
      <c r="F11" s="235">
        <f>IF((' פנסיוני א3'!D12+' פנסיוני א3'!K12)=0,0,(' פנסיוני א3'!D12+' פנסיוני א3'!K12)/(' פנסיוני א3'!$C$17+' פנסיוני א3'!$J$17))</f>
        <v>0.59501557632398749</v>
      </c>
      <c r="G11" s="235">
        <f>IF((' פנסיוני א3'!E12+' פנסיוני א3'!L12)=0,0,(' פנסיוני א3'!E12+' פנסיוני א3'!L12)/(' פנסיוני א3'!$C$17+' פנסיוני א3'!$J$17))</f>
        <v>0.21806853582554517</v>
      </c>
      <c r="H11" s="235">
        <f>IF((' פנסיוני א3'!F12+' פנסיוני א3'!M12)=0,0,(' פנסיוני א3'!F12+' פנסיוני א3'!M12)/(' פנסיוני א3'!$C$17+' פנסיוני א3'!$J$17))</f>
        <v>8.0996884735202487E-2</v>
      </c>
      <c r="I11" s="235">
        <f>IF((' פנסיוני א3'!G12+' פנסיוני א3'!N12)=0,0,(' פנסיוני א3'!G12+' פנסיוני א3'!N12)/(' פנסיוני א3'!$C$17+' פנסיוני א3'!$J$17))</f>
        <v>7.1651090342679122E-2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0.98742138364779874</v>
      </c>
      <c r="T11" s="235">
        <f>IF(' פנסיוני א3'!AF12=0,0,' פנסיוני א3'!AF12/' פנסיוני א3'!$AE$17)</f>
        <v>0.15513626834381553</v>
      </c>
      <c r="U11" s="235">
        <f>IF(' פנסיוני א3'!AG12=0,0,' פנסיוני א3'!AG12/' פנסיוני א3'!$AE$17)</f>
        <v>0.3941299790356394</v>
      </c>
      <c r="V11" s="235">
        <f>IF(' פנסיוני א3'!AH12=0,0,' פנסיוני א3'!AH12/' פנסיוני א3'!$AE$17)</f>
        <v>0.4088050314465409</v>
      </c>
      <c r="W11" s="235">
        <f>IF(' פנסיוני א3'!AI12=0,0,' פנסיוני א3'!AI12/' פנסיוני א3'!$AE$17)</f>
        <v>2.9350104821802937E-2</v>
      </c>
      <c r="X11" s="235">
        <f>IF(' פנסיוני א3'!AJ12=0,0,' פנסיוני א3'!AJ12/' פנסיוני א3'!$AE$17)</f>
        <v>0</v>
      </c>
      <c r="Y11" s="239">
        <f>IF(' פנסיוני א3'!AK12=0,0,' פנסיוני א3'!AK12/' פנסיוני א3'!$AE$17)</f>
        <v>0</v>
      </c>
    </row>
    <row r="12" spans="1:28" x14ac:dyDescent="0.2">
      <c r="A12" s="300" t="s">
        <v>520</v>
      </c>
      <c r="B12" s="442" t="s">
        <v>497</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3.4267912772585667E-2</v>
      </c>
      <c r="F13" s="79">
        <f>IF((' פנסיוני א3'!D14+' פנסיוני א3'!K14)=0,0,(' פנסיוני א3'!D14+' פנסיוני א3'!K14)/(' פנסיוני א3'!$C$17+' פנסיוני א3'!$J$17))</f>
        <v>6.2305295950155761E-3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3.1152647975077881E-3</v>
      </c>
      <c r="I13" s="79">
        <f>IF((' פנסיוני א3'!G14+' פנסיוני א3'!N14)=0,0,(' פנסיוני א3'!G14+' פנסיוני א3'!N14)/(' פנסיוני א3'!$C$17+' פנסיוני א3'!$J$17))</f>
        <v>1.5576323987538941E-2</v>
      </c>
      <c r="J13" s="79">
        <f>IF((' פנסיוני א3'!H14+' פנסיוני א3'!O14)=0,0,(' פנסיוני א3'!H14+' פנסיוני א3'!O14)/(' פנסיוני א3'!$C$17+' פנסיוני א3'!$J$17))</f>
        <v>3.1152647975077881E-3</v>
      </c>
      <c r="K13" s="79">
        <f>IF((' פנסיוני א3'!I14+' פנסיוני א3'!P14)=0,0,(' פנסיוני א3'!I14+' פנסיוני א3'!P14)/(' פנסיוני א3'!$C$17+' פנסיוני א3'!$J$17))</f>
        <v>6.2305295950155761E-3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1.0482180293501049E-2</v>
      </c>
      <c r="T13" s="79">
        <f>IF(' פנסיוני א3'!AF14=0,0,' פנסיוני א3'!AF14/' פנסיוני א3'!$AE$17)</f>
        <v>4.1928721174004195E-3</v>
      </c>
      <c r="U13" s="79">
        <f>IF(' פנסיוני א3'!AG14=0,0,' פנסיוני א3'!AG14/' פנסיוני א3'!$AE$17)</f>
        <v>0</v>
      </c>
      <c r="V13" s="79">
        <f>IF(' פנסיוני א3'!AH14=0,0,' פנסיוני א3'!AH14/' פנסיוני א3'!$AE$17)</f>
        <v>6.2893081761006293E-3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2.0964360587002098E-3</v>
      </c>
      <c r="T15" s="79">
        <f>IF(' פנסיוני א3'!AF16=0,0,' פנסיוני א3'!AF16/' פנסיוני א3'!$AE$17)</f>
        <v>0</v>
      </c>
      <c r="U15" s="79">
        <f>IF(' פנסיוני א3'!AG16=0,0,' פנסיוני א3'!AG16/' פנסיוני א3'!$AE$17)</f>
        <v>2.0964360587002098E-3</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521</v>
      </c>
      <c r="C16" s="297"/>
      <c r="D16" s="297"/>
      <c r="E16" s="234">
        <f>SUM(E11:E15)</f>
        <v>1</v>
      </c>
      <c r="F16" s="237">
        <f t="shared" ref="F16:K16" si="0">SUM(F11:F15)</f>
        <v>0.60124610591900307</v>
      </c>
      <c r="G16" s="237">
        <f t="shared" si="0"/>
        <v>0.21806853582554517</v>
      </c>
      <c r="H16" s="237">
        <f t="shared" si="0"/>
        <v>8.4112149532710276E-2</v>
      </c>
      <c r="I16" s="237">
        <f t="shared" si="0"/>
        <v>8.7227414330218064E-2</v>
      </c>
      <c r="J16" s="237">
        <f t="shared" si="0"/>
        <v>3.1152647975077881E-3</v>
      </c>
      <c r="K16" s="238">
        <f t="shared" si="0"/>
        <v>6.2305295950155761E-3</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0.15932914046121593</v>
      </c>
      <c r="U16" s="237">
        <f t="shared" si="2"/>
        <v>0.39622641509433959</v>
      </c>
      <c r="V16" s="237">
        <f t="shared" si="2"/>
        <v>0.41509433962264153</v>
      </c>
      <c r="W16" s="237">
        <f t="shared" si="2"/>
        <v>2.9350104821802937E-2</v>
      </c>
      <c r="X16" s="237">
        <f t="shared" si="2"/>
        <v>0</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444</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0.93333333333333335</v>
      </c>
      <c r="T22" s="79">
        <f>IF(' פנסיוני א3'!AF24=0,0,' פנסיוני א3'!AF24/' פנסיוני א3'!$AE$28)</f>
        <v>0</v>
      </c>
      <c r="U22" s="79">
        <f>IF(' פנסיוני א3'!AG24=0,0,' פנסיוני א3'!AG24/' פנסיוני א3'!$AE$28)</f>
        <v>0.13333333333333333</v>
      </c>
      <c r="V22" s="79">
        <f>IF(' פנסיוני א3'!AH24=0,0,' פנסיוני א3'!AH24/' פנסיוני א3'!$AE$28)</f>
        <v>0.26666666666666666</v>
      </c>
      <c r="W22" s="79">
        <f>IF(' פנסיוני א3'!AI24=0,0,' פנסיוני א3'!AI24/' פנסיוני א3'!$AE$28)</f>
        <v>0.2</v>
      </c>
      <c r="X22" s="79">
        <f>IF(' פנסיוני א3'!AJ24=0,0,' פנסיוני א3'!AJ24/' פנסיוני א3'!$AE$28)</f>
        <v>0.13333333333333333</v>
      </c>
      <c r="Y22" s="81">
        <f>IF(' פנסיוני א3'!AK24=0,0,' פנסיוני א3'!AK24/' פנסיוני א3'!$AE$28)</f>
        <v>0.2</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6.6666666666666666E-2</v>
      </c>
      <c r="T25" s="79">
        <f>IF(' פנסיוני א3'!AF27=0,0,' פנסיוני א3'!AF27/' פנסיוני א3'!$AE$28)</f>
        <v>0</v>
      </c>
      <c r="U25" s="79">
        <f>IF(' פנסיוני א3'!AG27=0,0,' פנסיוני א3'!AG27/' פנסיוני א3'!$AE$28)</f>
        <v>6.6666666666666666E-2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4" t="s">
        <v>86</v>
      </c>
      <c r="C26" s="465"/>
      <c r="D26" s="466"/>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v>
      </c>
      <c r="V26" s="103">
        <f t="shared" si="5"/>
        <v>0.26666666666666666</v>
      </c>
      <c r="W26" s="103">
        <f t="shared" si="5"/>
        <v>0.2</v>
      </c>
      <c r="X26" s="103">
        <f t="shared" si="5"/>
        <v>0.13333333333333333</v>
      </c>
      <c r="Y26" s="102">
        <f t="shared" si="5"/>
        <v>0.2</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www.w3.org/XML/1998/namespace"/>
    <ds:schemaRef ds:uri="a46656d4-8850-49b3-aebd-68bd05f7f43d"/>
    <ds:schemaRef ds:uri="http://schemas.microsoft.com/office/2006/documentManagement/types"/>
    <ds:schemaRef ds:uri="http://purl.org/dc/dcmitype/"/>
    <ds:schemaRef ds:uri="http://schemas.microsoft.com/sharepoint/v3"/>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רואי אנקר</cp:lastModifiedBy>
  <cp:lastPrinted>2016-06-28T14:16:06Z</cp:lastPrinted>
  <dcterms:created xsi:type="dcterms:W3CDTF">2012-03-26T09:12:08Z</dcterms:created>
  <dcterms:modified xsi:type="dcterms:W3CDTF">2022-02-20T14:57:40Z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