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חוברת_עבודה_זו" defaultThemeVersion="124226"/>
  <mc:AlternateContent xmlns:mc="http://schemas.openxmlformats.org/markup-compatibility/2006">
    <mc:Choice Requires="x15">
      <x15ac:absPath xmlns:x15ac="http://schemas.microsoft.com/office/spreadsheetml/2010/11/ac" url="C:\Users\roeya\Desktop\מידע סטטיסטי\ללא הגנת גיליון\"/>
    </mc:Choice>
  </mc:AlternateContent>
  <xr:revisionPtr revIDLastSave="0" documentId="13_ncr:1_{CDCC4DB9-A4BB-49E6-9217-84914FB13BF2}" xr6:coauthVersionLast="36" xr6:coauthVersionMax="36" xr10:uidLastSave="{00000000-0000-0000-0000-000000000000}"/>
  <workbookProtection workbookAlgorithmName="SHA-512" workbookHashValue="Mtwwut0Wd+uLpwchmRrutJOA63vs7M9yGM3OuWN6SCX22BPJu0NAG5Cb7LDhzVGVlMxkM8iepHEVTjWu0TQkdw==" workbookSaltValue="SJ9fI3ah7CJkmvJx+0tmHw==" workbookSpinCount="100000" lockStructure="1"/>
  <bookViews>
    <workbookView xWindow="0" yWindow="0" windowWidth="28800" windowHeight="11685" tabRatio="861" firstSheet="15" activeTab="19"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Q15" i="26" l="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S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2" i="5"/>
  <c r="T42" i="5"/>
  <c r="U42" i="5"/>
  <c r="V42" i="5"/>
  <c r="W42" i="5"/>
  <c r="W44" i="5" s="1"/>
  <c r="S43" i="5"/>
  <c r="S44" i="5" s="1"/>
  <c r="T43" i="5"/>
  <c r="T44" i="5" s="1"/>
  <c r="U43" i="5"/>
  <c r="V43" i="5"/>
  <c r="W43" i="5"/>
  <c r="R43" i="5"/>
  <c r="V35" i="5"/>
  <c r="W35" i="5"/>
  <c r="S36" i="5"/>
  <c r="T36" i="5"/>
  <c r="U36" i="5"/>
  <c r="V36" i="5"/>
  <c r="W36" i="5"/>
  <c r="V37" i="5"/>
  <c r="W37" i="5"/>
  <c r="S38" i="5"/>
  <c r="T38" i="5"/>
  <c r="U38" i="5"/>
  <c r="V38" i="5"/>
  <c r="W38" i="5"/>
  <c r="S39" i="5"/>
  <c r="T39" i="5"/>
  <c r="U39" i="5"/>
  <c r="V39" i="5"/>
  <c r="W39" i="5"/>
  <c r="R36" i="5"/>
  <c r="R38"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2" i="5"/>
  <c r="T18" i="10"/>
  <c r="T20" i="10" s="1"/>
  <c r="K46" i="5"/>
  <c r="M22" i="10"/>
  <c r="K42" i="5"/>
  <c r="M18" i="10"/>
  <c r="K35" i="5"/>
  <c r="M11" i="10"/>
  <c r="C24" i="5"/>
  <c r="C25" i="5"/>
  <c r="C26" i="5"/>
  <c r="C27" i="5"/>
  <c r="E46" i="5"/>
  <c r="F46" i="5"/>
  <c r="G46" i="5"/>
  <c r="H46" i="5"/>
  <c r="I46" i="5"/>
  <c r="E47" i="5"/>
  <c r="F47" i="5"/>
  <c r="G47" i="5"/>
  <c r="H47" i="5"/>
  <c r="I47" i="5"/>
  <c r="I50" i="5" s="1"/>
  <c r="E48" i="5"/>
  <c r="F48" i="5"/>
  <c r="G48" i="5"/>
  <c r="I48" i="5"/>
  <c r="E49" i="5"/>
  <c r="F49" i="5"/>
  <c r="G49" i="5"/>
  <c r="I49" i="5"/>
  <c r="D47" i="5"/>
  <c r="D48" i="5"/>
  <c r="D49" i="5"/>
  <c r="C20" i="5"/>
  <c r="C21" i="5"/>
  <c r="C22" i="5" s="1"/>
  <c r="E42" i="5"/>
  <c r="E44" i="5" s="1"/>
  <c r="F42" i="5"/>
  <c r="G42" i="5"/>
  <c r="H42" i="5"/>
  <c r="I42" i="5"/>
  <c r="E43" i="5"/>
  <c r="F43" i="5"/>
  <c r="G43" i="5"/>
  <c r="H43" i="5"/>
  <c r="I43" i="5"/>
  <c r="D43" i="5"/>
  <c r="C12" i="5"/>
  <c r="C17" i="5" s="1"/>
  <c r="C18" i="5" s="1"/>
  <c r="C13" i="5"/>
  <c r="C14" i="5"/>
  <c r="C15" i="5"/>
  <c r="C16" i="5"/>
  <c r="H35" i="5"/>
  <c r="I35" i="5"/>
  <c r="E36" i="5"/>
  <c r="F36" i="5"/>
  <c r="G36" i="5"/>
  <c r="H36" i="5"/>
  <c r="I36" i="5"/>
  <c r="H37" i="5"/>
  <c r="E38" i="5"/>
  <c r="F38" i="5"/>
  <c r="G38" i="5"/>
  <c r="H38" i="5"/>
  <c r="I38" i="5"/>
  <c r="E39" i="5"/>
  <c r="F39" i="5"/>
  <c r="G39" i="5"/>
  <c r="H39" i="5"/>
  <c r="I39" i="5"/>
  <c r="D36" i="5"/>
  <c r="D38" i="5"/>
  <c r="D39" i="5"/>
  <c r="D46" i="5"/>
  <c r="F22" i="10"/>
  <c r="D42" i="5"/>
  <c r="D44" i="5" s="1"/>
  <c r="F18" i="10"/>
  <c r="V44" i="5"/>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P11" i="26"/>
  <c r="O11" i="26"/>
  <c r="N11" i="26"/>
  <c r="M11" i="26"/>
  <c r="L11" i="26"/>
  <c r="L15" i="26" s="1"/>
  <c r="AE24" i="5"/>
  <c r="AE25" i="5"/>
  <c r="AE26" i="5"/>
  <c r="AE27" i="5"/>
  <c r="R24" i="26"/>
  <c r="R23" i="26"/>
  <c r="R22" i="26"/>
  <c r="AE20" i="5"/>
  <c r="AE21" i="5"/>
  <c r="AE22" i="5" s="1"/>
  <c r="R18" i="26"/>
  <c r="R17" i="26"/>
  <c r="X24" i="5"/>
  <c r="X25" i="5"/>
  <c r="X26" i="5"/>
  <c r="X27" i="5"/>
  <c r="L24" i="26"/>
  <c r="L23" i="26"/>
  <c r="L22" i="26"/>
  <c r="L21" i="26"/>
  <c r="X20" i="5"/>
  <c r="X22" i="5" s="1"/>
  <c r="X21" i="5"/>
  <c r="L18" i="26"/>
  <c r="L17" i="26"/>
  <c r="K17" i="26" s="1"/>
  <c r="K19" i="26" s="1"/>
  <c r="L14" i="26"/>
  <c r="L13" i="26"/>
  <c r="L12" i="26"/>
  <c r="J24" i="5"/>
  <c r="J28" i="5" s="1"/>
  <c r="J25" i="5"/>
  <c r="J26" i="5"/>
  <c r="J27" i="5"/>
  <c r="F24" i="26"/>
  <c r="F23" i="26"/>
  <c r="F22" i="26"/>
  <c r="F21" i="26"/>
  <c r="F25" i="26" s="1"/>
  <c r="J20" i="5"/>
  <c r="J21" i="5"/>
  <c r="J22" i="5" s="1"/>
  <c r="F18" i="26"/>
  <c r="F19" i="26" s="1"/>
  <c r="F17" i="26"/>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T18" i="26"/>
  <c r="T19" i="26" s="1"/>
  <c r="M14" i="26"/>
  <c r="M15" i="26" s="1"/>
  <c r="M13" i="26"/>
  <c r="M12" i="26"/>
  <c r="P14" i="26"/>
  <c r="P13" i="26"/>
  <c r="P12" i="26"/>
  <c r="O14" i="26"/>
  <c r="O12" i="26"/>
  <c r="N13" i="26"/>
  <c r="N12" i="26"/>
  <c r="J24" i="26"/>
  <c r="H21" i="26"/>
  <c r="G23" i="26"/>
  <c r="I22" i="26"/>
  <c r="H24" i="26"/>
  <c r="J23" i="26"/>
  <c r="J21" i="26"/>
  <c r="G22" i="26"/>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V11" i="26"/>
  <c r="U11" i="26"/>
  <c r="R13" i="26"/>
  <c r="J11" i="26"/>
  <c r="I11" i="26"/>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S19" i="26"/>
  <c r="V24" i="26"/>
  <c r="T23" i="26"/>
  <c r="V22" i="26"/>
  <c r="U24" i="26"/>
  <c r="S23" i="26"/>
  <c r="U22" i="26"/>
  <c r="U23" i="26"/>
  <c r="V23" i="26"/>
  <c r="T22" i="26"/>
  <c r="S22" i="26"/>
  <c r="N24" i="26"/>
  <c r="K24" i="26" s="1"/>
  <c r="N23" i="26"/>
  <c r="N22" i="26"/>
  <c r="N21" i="26"/>
  <c r="M24" i="26"/>
  <c r="M23" i="26"/>
  <c r="M22" i="26"/>
  <c r="M21" i="26"/>
  <c r="P24" i="26"/>
  <c r="P23" i="26"/>
  <c r="P22" i="26"/>
  <c r="P21" i="26"/>
  <c r="K21" i="26" s="1"/>
  <c r="O24" i="26"/>
  <c r="O23" i="26"/>
  <c r="O22" i="26"/>
  <c r="O21" i="26"/>
  <c r="H22" i="26"/>
  <c r="G21" i="26"/>
  <c r="J22" i="26"/>
  <c r="I21" i="26"/>
  <c r="G24" i="26"/>
  <c r="V19" i="26"/>
  <c r="R19" i="26"/>
  <c r="P18" i="26"/>
  <c r="P17" i="26"/>
  <c r="O18" i="26"/>
  <c r="N18" i="26"/>
  <c r="N17" i="26"/>
  <c r="M18" i="26"/>
  <c r="M17" i="26"/>
  <c r="O17" i="26"/>
  <c r="T14" i="26"/>
  <c r="S13" i="26"/>
  <c r="U12" i="26"/>
  <c r="V13" i="26"/>
  <c r="V14" i="26"/>
  <c r="U13" i="26"/>
  <c r="U14" i="26"/>
  <c r="T13" i="26"/>
  <c r="V12" i="26"/>
  <c r="S14" i="26"/>
  <c r="N14" i="26"/>
  <c r="O13" i="26"/>
  <c r="H18" i="26"/>
  <c r="E18" i="26" s="1"/>
  <c r="J17" i="26"/>
  <c r="E17" i="26" s="1"/>
  <c r="H17" i="26"/>
  <c r="G18" i="26"/>
  <c r="I17" i="26"/>
  <c r="J18" i="26"/>
  <c r="I18" i="26"/>
  <c r="G17" i="26"/>
  <c r="J14" i="26"/>
  <c r="G13" i="26"/>
  <c r="F13" i="26"/>
  <c r="G14" i="26"/>
  <c r="I14" i="26"/>
  <c r="J13" i="26"/>
  <c r="F14" i="26"/>
  <c r="H14" i="26"/>
  <c r="I13" i="26"/>
  <c r="H13" i="26"/>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X13" i="10"/>
  <c r="Y13" i="10"/>
  <c r="U14" i="10"/>
  <c r="V14" i="10"/>
  <c r="W14" i="10"/>
  <c r="X14" i="10"/>
  <c r="Y14" i="10"/>
  <c r="U15" i="10"/>
  <c r="V15" i="10"/>
  <c r="W15" i="10"/>
  <c r="X15" i="10"/>
  <c r="Y15" i="10"/>
  <c r="Y19" i="10"/>
  <c r="X19" i="10"/>
  <c r="W19" i="10"/>
  <c r="V19" i="10"/>
  <c r="U19" i="10"/>
  <c r="T19" i="10"/>
  <c r="Y18" i="10"/>
  <c r="X18" i="10"/>
  <c r="X20" i="10" s="1"/>
  <c r="W18" i="10"/>
  <c r="W20" i="10" s="1"/>
  <c r="V18" i="10"/>
  <c r="U18" i="10"/>
  <c r="Y25" i="10"/>
  <c r="X25" i="10"/>
  <c r="U25" i="10"/>
  <c r="T25" i="10"/>
  <c r="Y24" i="10"/>
  <c r="X24" i="10"/>
  <c r="W24" i="10"/>
  <c r="V24" i="10"/>
  <c r="U24" i="10"/>
  <c r="T24" i="10"/>
  <c r="Y23" i="10"/>
  <c r="X23" i="10"/>
  <c r="W23" i="10"/>
  <c r="V23" i="10"/>
  <c r="U23" i="10"/>
  <c r="T23" i="10"/>
  <c r="T12" i="10"/>
  <c r="T14"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K25" i="10"/>
  <c r="I25" i="10"/>
  <c r="H25" i="10"/>
  <c r="G25" i="10"/>
  <c r="F25" i="10"/>
  <c r="K24"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K13"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E10" i="11" s="1"/>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V20" i="10"/>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J10" i="11"/>
  <c r="L10" i="11"/>
  <c r="O10" i="11"/>
  <c r="D15" i="17"/>
  <c r="H10" i="11"/>
  <c r="D10" i="11"/>
  <c r="C10" i="11"/>
  <c r="F10" i="11"/>
  <c r="G10" i="11"/>
  <c r="I10" i="11"/>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H19" i="26"/>
  <c r="M25" i="26"/>
  <c r="K23" i="26"/>
  <c r="G26" i="10"/>
  <c r="K18" i="26"/>
  <c r="O20" i="10"/>
  <c r="M19" i="26"/>
  <c r="P19" i="26"/>
  <c r="N19" i="26"/>
  <c r="G19" i="26"/>
  <c r="I19" i="26"/>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U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D50" i="5" l="1"/>
  <c r="G50" i="5"/>
  <c r="H26" i="10"/>
  <c r="G25" i="26"/>
  <c r="H25" i="26"/>
  <c r="K26" i="10"/>
  <c r="F26" i="10"/>
  <c r="E50" i="5"/>
  <c r="S24" i="10"/>
  <c r="J12" i="26"/>
  <c r="I37" i="5"/>
  <c r="I12" i="26"/>
  <c r="I15" i="26" s="1"/>
  <c r="J13" i="10"/>
  <c r="J16" i="10" s="1"/>
  <c r="H12" i="26"/>
  <c r="F37" i="5"/>
  <c r="I13" i="10"/>
  <c r="G37" i="5"/>
  <c r="H13" i="10"/>
  <c r="G12" i="26"/>
  <c r="F11" i="26"/>
  <c r="H11" i="26"/>
  <c r="I11" i="10"/>
  <c r="F13" i="10"/>
  <c r="H11" i="10"/>
  <c r="D37" i="5"/>
  <c r="G11" i="10"/>
  <c r="G11" i="26"/>
  <c r="U15" i="26"/>
  <c r="S14" i="10"/>
  <c r="W40" i="5"/>
  <c r="V40" i="5"/>
  <c r="Y16" i="10"/>
  <c r="X16" i="10"/>
  <c r="G35" i="5"/>
  <c r="F35" i="5"/>
  <c r="F11" i="10"/>
  <c r="D35" i="5"/>
  <c r="D40" i="5" s="1"/>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Y20" i="10"/>
  <c r="AO12" i="25"/>
  <c r="AF19" i="24"/>
  <c r="BN22" i="4"/>
  <c r="C22" i="3"/>
  <c r="AE36" i="4"/>
  <c r="AZ28" i="4"/>
  <c r="DK22" i="4"/>
  <c r="BI17" i="9"/>
  <c r="AC20" i="25"/>
  <c r="AC24" i="25" s="1"/>
  <c r="L19" i="24"/>
  <c r="AS22" i="4"/>
  <c r="C50" i="3"/>
  <c r="AB51" i="3"/>
  <c r="R25" i="9"/>
  <c r="BI21" i="9"/>
  <c r="AR15" i="9"/>
  <c r="Q15" i="9"/>
  <c r="W25" i="9"/>
  <c r="AI10" i="25"/>
  <c r="AU20" i="25"/>
  <c r="AU24" i="25" s="1"/>
  <c r="Q13" i="26"/>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K11" i="26"/>
  <c r="O26" i="8"/>
  <c r="E22" i="9"/>
  <c r="E25" i="9" s="1"/>
  <c r="E24" i="9"/>
  <c r="I26" i="10"/>
  <c r="M16" i="10"/>
  <c r="P16" i="10"/>
  <c r="N16" i="10"/>
  <c r="O19" i="26"/>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Q23" i="26"/>
  <c r="O25" i="24"/>
  <c r="U14" i="25"/>
  <c r="J39" i="5"/>
  <c r="M40" i="5"/>
  <c r="J48" i="3"/>
  <c r="F50" i="5"/>
  <c r="AK15" i="9"/>
  <c r="I19" i="9"/>
  <c r="AM25" i="9"/>
  <c r="BE15" i="9"/>
  <c r="N14" i="25"/>
  <c r="AC10" i="25"/>
  <c r="AQ14" i="25"/>
  <c r="L14" i="25"/>
  <c r="P25" i="26"/>
  <c r="AG18" i="8"/>
  <c r="AG20" i="8" s="1"/>
  <c r="P26" i="8"/>
  <c r="D10" i="22"/>
  <c r="O16" i="8"/>
  <c r="E18" i="10"/>
  <c r="AS14" i="25"/>
  <c r="AU11" i="25"/>
  <c r="AU14" i="25" s="1"/>
  <c r="P18" i="25"/>
  <c r="K22" i="26"/>
  <c r="K25" i="26" s="1"/>
  <c r="E23" i="25"/>
  <c r="E22" i="24"/>
  <c r="T51" i="3"/>
  <c r="C28" i="3"/>
  <c r="C49" i="4"/>
  <c r="J49" i="4"/>
  <c r="V50" i="4"/>
  <c r="BN17" i="4"/>
  <c r="BN18" i="4" s="1"/>
  <c r="AX50" i="4"/>
  <c r="CI22" i="4"/>
  <c r="C47" i="5"/>
  <c r="BB24" i="25"/>
  <c r="L20" i="10"/>
  <c r="L105" i="13"/>
  <c r="L107" i="13" s="1"/>
  <c r="E22" i="26"/>
  <c r="L25" i="26"/>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Q18" i="26"/>
  <c r="E18" i="24"/>
  <c r="AE28" i="4"/>
  <c r="AS28" i="4"/>
  <c r="X17" i="5"/>
  <c r="X18" i="5" s="1"/>
  <c r="J40" i="3"/>
  <c r="AE37" i="3"/>
  <c r="C17" i="3"/>
  <c r="Q39" i="4"/>
  <c r="W40" i="4"/>
  <c r="AS39" i="4"/>
  <c r="AV40" i="4"/>
  <c r="BA50" i="4"/>
  <c r="BE50" i="4"/>
  <c r="BL50" i="4"/>
  <c r="J38" i="5"/>
  <c r="P44" i="5"/>
  <c r="K24" i="25"/>
  <c r="W24" i="25"/>
  <c r="Y15" i="9"/>
  <c r="F20" i="8"/>
  <c r="AU11" i="9"/>
  <c r="AU15" i="9" s="1"/>
  <c r="O16" i="10"/>
  <c r="L19" i="26"/>
  <c r="C10" i="22"/>
  <c r="N10" i="19"/>
  <c r="E11" i="9"/>
  <c r="BH25" i="9"/>
  <c r="BB22" i="9"/>
  <c r="BJ15" i="9"/>
  <c r="BI23" i="9"/>
  <c r="S18" i="10"/>
  <c r="K18" i="24"/>
  <c r="K19" i="24" s="1"/>
  <c r="Q20" i="25"/>
  <c r="AE24" i="25"/>
  <c r="AI21" i="25"/>
  <c r="AO21" i="25"/>
  <c r="AO24" i="25" s="1"/>
  <c r="K14" i="26"/>
  <c r="BN28" i="4"/>
  <c r="BC50" i="4"/>
  <c r="BI15" i="9"/>
  <c r="AG23" i="8"/>
  <c r="Z15" i="9"/>
  <c r="H25" i="9"/>
  <c r="L24" i="8"/>
  <c r="K25" i="9"/>
  <c r="G51" i="3"/>
  <c r="E19" i="9"/>
  <c r="BD14" i="25"/>
  <c r="U24" i="25"/>
  <c r="F10" i="22"/>
  <c r="K10" i="19"/>
  <c r="AG22" i="8"/>
  <c r="AG26" i="8" s="1"/>
  <c r="AJ26" i="8"/>
  <c r="AR14" i="25"/>
  <c r="AZ14" i="25"/>
  <c r="O25" i="26"/>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E35" i="5"/>
  <c r="E13" i="26"/>
  <c r="C36" i="5"/>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J15" i="26"/>
  <c r="C39" i="5"/>
  <c r="I40" i="5"/>
  <c r="E14" i="26"/>
  <c r="E15" i="10"/>
  <c r="G13" i="10"/>
  <c r="E37" i="5"/>
  <c r="E14"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O15" i="26"/>
  <c r="K12" i="26"/>
  <c r="L50" i="5"/>
  <c r="J49" i="5"/>
  <c r="M50" i="5"/>
  <c r="J48" i="5"/>
  <c r="N50" i="5"/>
  <c r="J47" i="5"/>
  <c r="J46" i="5"/>
  <c r="O50" i="5"/>
  <c r="Q48" i="5"/>
  <c r="Q47" i="5"/>
  <c r="H40" i="5"/>
  <c r="L12" i="8"/>
  <c r="BL25" i="9"/>
  <c r="BE25" i="9"/>
  <c r="E12" i="10"/>
  <c r="L11" i="10"/>
  <c r="L23" i="8"/>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L23" i="10"/>
  <c r="L26" i="10" s="1"/>
  <c r="J105" i="13"/>
  <c r="S20" i="10"/>
  <c r="G102" i="13"/>
  <c r="L99" i="13"/>
  <c r="J18" i="13"/>
  <c r="J25" i="26"/>
  <c r="V15" i="26"/>
  <c r="H18" i="25"/>
  <c r="E16" i="25"/>
  <c r="E18" i="25" s="1"/>
  <c r="U18" i="25"/>
  <c r="Q16" i="25"/>
  <c r="Q18" i="25" s="1"/>
  <c r="AO17" i="25"/>
  <c r="AR18" i="25"/>
  <c r="AO16" i="25"/>
  <c r="AT18" i="25"/>
  <c r="S14" i="25"/>
  <c r="V14" i="25"/>
  <c r="F19" i="24"/>
  <c r="E19" i="24"/>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E21" i="26"/>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U19" i="26"/>
  <c r="Q17" i="26"/>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I24" i="26" l="1"/>
  <c r="E24" i="26" s="1"/>
  <c r="J25" i="10"/>
  <c r="E25" i="10" s="1"/>
  <c r="H49" i="5"/>
  <c r="C49" i="5" s="1"/>
  <c r="I23" i="26"/>
  <c r="H48" i="5"/>
  <c r="J24" i="10"/>
  <c r="W25" i="10"/>
  <c r="U49" i="5"/>
  <c r="T24" i="26"/>
  <c r="V25" i="10"/>
  <c r="S24" i="26"/>
  <c r="Q24" i="26" s="1"/>
  <c r="T49" i="5"/>
  <c r="V46" i="5"/>
  <c r="V50" i="5" s="1"/>
  <c r="U21" i="26"/>
  <c r="U25" i="26" s="1"/>
  <c r="X22" i="10"/>
  <c r="X26" i="10" s="1"/>
  <c r="W46" i="5"/>
  <c r="W50" i="5" s="1"/>
  <c r="V21" i="26"/>
  <c r="V25" i="26" s="1"/>
  <c r="Y22" i="10"/>
  <c r="Y26" i="10" s="1"/>
  <c r="U46" i="5"/>
  <c r="W22" i="10"/>
  <c r="W26" i="10" s="1"/>
  <c r="T21" i="26"/>
  <c r="T25" i="26" s="1"/>
  <c r="T46" i="5"/>
  <c r="V22" i="10"/>
  <c r="V26" i="10" s="1"/>
  <c r="S21" i="26"/>
  <c r="S25" i="26" s="1"/>
  <c r="S46" i="5"/>
  <c r="S50" i="5" s="1"/>
  <c r="U22" i="10"/>
  <c r="U26" i="10" s="1"/>
  <c r="R21" i="26"/>
  <c r="R46" i="5"/>
  <c r="T22" i="10"/>
  <c r="F40" i="5"/>
  <c r="H16" i="10"/>
  <c r="H15" i="26"/>
  <c r="G15" i="26"/>
  <c r="G40" i="5"/>
  <c r="E13" i="10"/>
  <c r="E11" i="10"/>
  <c r="E16" i="10" s="1"/>
  <c r="I16" i="10"/>
  <c r="E11" i="26"/>
  <c r="C37" i="5"/>
  <c r="F16" i="10"/>
  <c r="W13" i="10"/>
  <c r="U37" i="5"/>
  <c r="T12" i="26"/>
  <c r="S12" i="26"/>
  <c r="V13" i="10"/>
  <c r="T37" i="5"/>
  <c r="U13" i="10"/>
  <c r="S37" i="5"/>
  <c r="R37" i="5"/>
  <c r="T13" i="10"/>
  <c r="R12" i="26"/>
  <c r="T15" i="10"/>
  <c r="S15" i="10" s="1"/>
  <c r="R39" i="5"/>
  <c r="Q39" i="5" s="1"/>
  <c r="R14" i="26"/>
  <c r="Q14" i="26" s="1"/>
  <c r="T11" i="26"/>
  <c r="T15" i="26" s="1"/>
  <c r="U35" i="5"/>
  <c r="U40" i="5" s="1"/>
  <c r="W11" i="10"/>
  <c r="W16" i="10" s="1"/>
  <c r="T35" i="5"/>
  <c r="S11" i="26"/>
  <c r="S15" i="26" s="1"/>
  <c r="V11" i="10"/>
  <c r="S35" i="5"/>
  <c r="S40" i="5" s="1"/>
  <c r="U11" i="10"/>
  <c r="AE18" i="5"/>
  <c r="R11" i="26"/>
  <c r="R35" i="5"/>
  <c r="T11" i="10"/>
  <c r="C35" i="5"/>
  <c r="G16" i="10"/>
  <c r="F41" i="3"/>
  <c r="BI25" i="9"/>
  <c r="K34" i="13"/>
  <c r="AB20" i="8"/>
  <c r="Q51" i="3"/>
  <c r="Q50" i="4"/>
  <c r="Q19" i="26"/>
  <c r="E24" i="25"/>
  <c r="Q24" i="25"/>
  <c r="K110" i="13"/>
  <c r="E14" i="8"/>
  <c r="E16" i="8" s="1"/>
  <c r="X44" i="4"/>
  <c r="AL50" i="4"/>
  <c r="AS44" i="4"/>
  <c r="L109" i="13"/>
  <c r="K42" i="13"/>
  <c r="Q45" i="3"/>
  <c r="C51" i="3"/>
  <c r="Z19" i="9"/>
  <c r="BI19" i="9"/>
  <c r="AO18" i="25"/>
  <c r="K99" i="13"/>
  <c r="AB19" i="24"/>
  <c r="AE50" i="4"/>
  <c r="AS50" i="4"/>
  <c r="K112" i="13"/>
  <c r="H102" i="13"/>
  <c r="F106" i="13"/>
  <c r="K101" i="13"/>
  <c r="L26" i="8"/>
  <c r="K15" i="26"/>
  <c r="AZ40" i="4"/>
  <c r="K46" i="13"/>
  <c r="H46" i="13"/>
  <c r="J42" i="13"/>
  <c r="AC20" i="8"/>
  <c r="C44" i="5"/>
  <c r="AC14" i="25"/>
  <c r="E14" i="25"/>
  <c r="E10" i="9"/>
  <c r="E15" i="9" s="1"/>
  <c r="J41" i="3"/>
  <c r="X41" i="3"/>
  <c r="AI11" i="8"/>
  <c r="AE13" i="24"/>
  <c r="AE18" i="3"/>
  <c r="AE41" i="3"/>
  <c r="J18" i="3"/>
  <c r="L13" i="24"/>
  <c r="N14" i="8"/>
  <c r="E15" i="24"/>
  <c r="E40" i="5"/>
  <c r="F15" i="26"/>
  <c r="E12"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Q44" i="5"/>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I25" i="26" l="1"/>
  <c r="E23" i="26"/>
  <c r="E25" i="26" s="1"/>
  <c r="H50" i="5"/>
  <c r="C48" i="5"/>
  <c r="C50" i="5" s="1"/>
  <c r="J26" i="10"/>
  <c r="E24" i="10"/>
  <c r="E26" i="10" s="1"/>
  <c r="U50" i="5"/>
  <c r="Q49" i="5"/>
  <c r="S25" i="10"/>
  <c r="T50" i="5"/>
  <c r="R50" i="5"/>
  <c r="Q46" i="5"/>
  <c r="Q50" i="5" s="1"/>
  <c r="S22" i="10"/>
  <c r="S26" i="10" s="1"/>
  <c r="T26" i="10"/>
  <c r="R25" i="26"/>
  <c r="Q21" i="26"/>
  <c r="Q25" i="26" s="1"/>
  <c r="E15" i="26"/>
  <c r="C40" i="5"/>
  <c r="T40" i="5"/>
  <c r="Q12" i="26"/>
  <c r="U16" i="10"/>
  <c r="S13" i="10"/>
  <c r="Q37" i="5"/>
  <c r="V16" i="10"/>
  <c r="R40" i="5"/>
  <c r="Q35" i="5"/>
  <c r="Q40" i="5" s="1"/>
  <c r="R15" i="26"/>
  <c r="Q11" i="26"/>
  <c r="S11" i="10"/>
  <c r="T16" i="10"/>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S16" i="10" l="1"/>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<sst xmlns="http://schemas.openxmlformats.org/spreadsheetml/2006/main" count="2486" uniqueCount="536">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</sst>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C15" sqref="C15:N15"/>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2644</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2644</v>
      </c>
      <c r="E14" s="150">
        <v>759</v>
      </c>
      <c r="F14" s="150">
        <v>789</v>
      </c>
      <c r="G14" s="150">
        <v>420</v>
      </c>
      <c r="H14" s="150">
        <v>159</v>
      </c>
      <c r="I14" s="151">
        <v>180</v>
      </c>
      <c r="J14" s="152">
        <v>337</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799</v>
      </c>
      <c r="E11" s="144"/>
      <c r="F11" s="144"/>
      <c r="G11" s="144"/>
      <c r="H11" s="144"/>
      <c r="I11" s="144"/>
      <c r="J11" s="145"/>
      <c r="K11" s="143">
        <v>1214</v>
      </c>
      <c r="L11" s="144"/>
      <c r="M11" s="144"/>
      <c r="N11" s="144"/>
      <c r="O11" s="144"/>
      <c r="P11" s="144"/>
      <c r="Q11" s="146"/>
    </row>
    <row r="12" spans="2:17" ht="25.5" x14ac:dyDescent="0.2">
      <c r="B12" s="60" t="s">
        <v>159</v>
      </c>
      <c r="C12" s="61" t="s">
        <v>160</v>
      </c>
      <c r="D12" s="143">
        <v>9767</v>
      </c>
      <c r="E12" s="144"/>
      <c r="F12" s="144"/>
      <c r="G12" s="144"/>
      <c r="H12" s="144"/>
      <c r="I12" s="147"/>
      <c r="J12" s="148"/>
      <c r="K12" s="143">
        <v>4745</v>
      </c>
      <c r="L12" s="144"/>
      <c r="M12" s="144"/>
      <c r="N12" s="144"/>
      <c r="O12" s="144"/>
      <c r="P12" s="144"/>
      <c r="Q12" s="146"/>
    </row>
    <row r="13" spans="2:17" ht="25.5" x14ac:dyDescent="0.2">
      <c r="B13" s="62" t="s">
        <v>161</v>
      </c>
      <c r="C13" s="61" t="s">
        <v>162</v>
      </c>
      <c r="D13" s="143">
        <v>579</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8862</v>
      </c>
      <c r="E14" s="150">
        <v>2312</v>
      </c>
      <c r="F14" s="150">
        <v>1336</v>
      </c>
      <c r="G14" s="150">
        <v>870</v>
      </c>
      <c r="H14" s="150">
        <v>520</v>
      </c>
      <c r="I14" s="151">
        <v>688</v>
      </c>
      <c r="J14" s="152">
        <v>3136</v>
      </c>
      <c r="K14" s="149">
        <f>SUM(L14:Q14)</f>
        <v>4236</v>
      </c>
      <c r="L14" s="150">
        <v>3738</v>
      </c>
      <c r="M14" s="150">
        <v>418</v>
      </c>
      <c r="N14" s="150">
        <v>1</v>
      </c>
      <c r="O14" s="150">
        <v>16</v>
      </c>
      <c r="P14" s="151">
        <v>31</v>
      </c>
      <c r="Q14" s="181">
        <v>32</v>
      </c>
    </row>
    <row r="15" spans="2:17" ht="38.25" x14ac:dyDescent="0.2">
      <c r="B15" s="62" t="s">
        <v>165</v>
      </c>
      <c r="C15" s="61" t="s">
        <v>166</v>
      </c>
      <c r="D15" s="149">
        <f>IF(D11+D12-D14-D13=0,"",D11+D12-D14-D13)</f>
        <v>1125</v>
      </c>
      <c r="E15" s="144"/>
      <c r="F15" s="144"/>
      <c r="G15" s="144"/>
      <c r="H15" s="144"/>
      <c r="I15" s="147"/>
      <c r="J15" s="148"/>
      <c r="K15" s="149">
        <f>IF(K11+K12-K14-K13=0,"",K11+K12-K14-K13)</f>
        <v>1723</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G13" sqref="G13"/>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527</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525</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algorithmName="SHA-512" hashValue="Z96B1PDkrvqBfPmY3SSrxZEifkJPXMlnmMQ9MYYMO9Y4n/CWWO15/+Z0xVovzx979YUXjgUcWdPOjV+8uzQ/PQ==" saltValue="HgDgJgyLM02IZu0ryOKXGA==" spinCount="100000" sheet="1" objects="1" scenarios="1"/>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F32" sqref="F32"/>
      <selection pane="topRight" activeCell="F32" sqref="F32"/>
      <selection pane="bottomLeft" activeCell="F32" sqref="F32"/>
      <selection pane="bottomRight" activeCell="F32" sqref="F3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F32" sqref="F32"/>
      <selection pane="topRight" activeCell="F32" sqref="F32"/>
      <selection pane="bottomLeft" activeCell="F32" sqref="F32"/>
      <selection pane="bottomRight" activeCell="F32" sqref="F32"/>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מבטחים מוסד לביטוח סוציאלי של העובדים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0.95031847133757963</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0.83184713375796182</v>
      </c>
      <c r="G11" s="79">
        <f>IF((' פנסיוני א3'!F12+' פנסיוני א3'!M12+' פנסיוני א3'!F13+' פנסיוני א3'!M13)=0,0,(' פנסיוני א3'!F12+' פנסיוני א3'!M12+' פנסיוני א3'!F13+' פנסיוני א3'!M13)/(' פנסיוני א3'!$C$17+' פנסיוני א3'!$J$17))</f>
        <v>7.5159235668789806E-2</v>
      </c>
      <c r="H11" s="79">
        <f>IF((' פנסיוני א3'!G12+' פנסיוני א3'!N12+' פנסיוני א3'!G13+' פנסיוני א3'!N13)=0,0,(' פנסיוני א3'!G12+' פנסיוני א3'!N12+' פנסיוני א3'!G13+' פנסיוני א3'!N13)/(' פנסיוני א3'!$C$17+' פנסיוני א3'!$J$17))</f>
        <v>4.3312101910828023E-2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0.99141630901287559</v>
      </c>
      <c r="R11" s="79">
        <f>IF(' פנסיוני א3'!AF12+' פנסיוני א3'!AG12+' פנסיוני א3'!AF13+' פנסיוני א3'!AG13=0,0,(' פנסיוני א3'!AF12+' פנסיוני א3'!AG12+' פנסיוני א3'!AF13+' פנסיוני א3'!AG13)/' פנסיוני א3'!$AE$17)</f>
        <v>0.60836909871244638</v>
      </c>
      <c r="S11" s="79">
        <f>IF(' פנסיוני א3'!AH12+' פנסיוני א3'!AH13=0,0,(' פנסיוני א3'!AH12+' פנסיוני א3'!AH13)/' פנסיוני א3'!$AE$17)</f>
        <v>0.35622317596566522</v>
      </c>
      <c r="T11" s="79">
        <f>IF(' פנסיוני א3'!AI12+' פנסיוני א3'!AI13=0,0,(' פנסיוני א3'!AI12+' פנסיוני א3'!AI13)/' פנסיוני א3'!$AE$17)</f>
        <v>2.6824034334763949E-2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4.9681528662420385E-2</v>
      </c>
      <c r="F12" s="79">
        <f>IF((' פנסיוני א3'!D14+' פנסיוני א3'!K14+' פנסיוני א3'!E14+' פנסיוני א3'!L14)=0,0,(' פנסיוני א3'!D14+' פנסיוני א3'!K14+' פנסיוני א3'!E14+' פנסיוני א3'!L14)/(' פנסיוני א3'!$C$17+' פנסיוני א3'!$J$17))</f>
        <v>1.6560509554140127E-2</v>
      </c>
      <c r="G12" s="79">
        <f>IF((' פנסיוני א3'!F14+' פנסיוני א3'!M14)=0,0,(' פנסיוני א3'!F14+' פנסיוני א3'!M14)/(' פנסיוני א3'!$C$17+' פנסיוני א3'!$J$17))</f>
        <v>7.6433121019108281E-3</v>
      </c>
      <c r="H12" s="79">
        <f>IF((' פנסיוני א3'!G14+' פנסיוני א3'!N14)=0,0,(' פנסיוני א3'!G14+' פנסיוני א3'!N14)/(' פנסיוני א3'!$C$17+' פנסיוני א3'!$J$17))</f>
        <v>1.9108280254777069E-2</v>
      </c>
      <c r="I12" s="79">
        <f>IF((' פנסיוני א3'!H14+' פנסיוני א3'!O14)=0,0,(' פנסיוני א3'!H14+' פנסיוני א3'!O14)/(' פנסיוני א3'!$C$17+' פנסיוני א3'!$J$17))</f>
        <v>1.2738853503184713E-3</v>
      </c>
      <c r="J12" s="79">
        <f>IF((' פנסיוני א3'!I14+' פנסיוני א3'!P14)=0,0,(' פנסיוני א3'!I14+' פנסיוני א3'!P14)/(' פנסיוני א3'!$C$17+' פנסיוני א3'!$J$17))</f>
        <v>5.0955414012738851E-3</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8.0472103004291841E-3</v>
      </c>
      <c r="R12" s="79">
        <f>IF(' פנסיוני א3'!AF14+' פנסיוני א3'!AG14=0,0,(' פנסיוני א3'!AF14+' פנסיוני א3'!AG14)/' פנסיוני א3'!$AE$17)</f>
        <v>3.2188841201716738E-3</v>
      </c>
      <c r="S12" s="79">
        <f>IF(' פנסיוני א3'!AH14=0,0,' פנסיוני א3'!AH14/' פנסיוני א3'!$AE$17)</f>
        <v>3.7553648068669528E-3</v>
      </c>
      <c r="T12" s="79">
        <f>IF(' פנסיוני א3'!AI14=0,0,' פנסיוני א3'!AI14/' פנסיוני א3'!$AE$17)</f>
        <v>1.0729613733905579E-3</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5.3648068669527897E-4</v>
      </c>
      <c r="R14" s="79">
        <f>IF(' פנסיוני א3'!AF16+' פנסיוני א3'!AG16=0,0,(' פנסיוני א3'!AF16+' פנסיוני א3'!AG16)/' פנסיוני א3'!$AE$17)</f>
        <v>5.3648068669527897E-4</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1</v>
      </c>
      <c r="F15" s="92">
        <f t="shared" si="0"/>
        <v>0.84840764331210194</v>
      </c>
      <c r="G15" s="92">
        <f t="shared" si="0"/>
        <v>8.2802547770700632E-2</v>
      </c>
      <c r="H15" s="92">
        <f t="shared" si="0"/>
        <v>6.2420382165605096E-2</v>
      </c>
      <c r="I15" s="92">
        <f t="shared" si="0"/>
        <v>1.2738853503184713E-3</v>
      </c>
      <c r="J15" s="83">
        <f t="shared" si="0"/>
        <v>5.0955414012738851E-3</v>
      </c>
      <c r="K15" s="78">
        <f t="shared" si="0"/>
        <v>0</v>
      </c>
      <c r="L15" s="92">
        <f t="shared" si="0"/>
        <v>0</v>
      </c>
      <c r="M15" s="92">
        <f t="shared" si="0"/>
        <v>0</v>
      </c>
      <c r="N15" s="92">
        <f t="shared" si="0"/>
        <v>0</v>
      </c>
      <c r="O15" s="92">
        <f t="shared" si="0"/>
        <v>0</v>
      </c>
      <c r="P15" s="83">
        <f t="shared" si="0"/>
        <v>0</v>
      </c>
      <c r="Q15" s="78">
        <f t="shared" si="0"/>
        <v>1</v>
      </c>
      <c r="R15" s="92">
        <f t="shared" si="0"/>
        <v>0.61212446351931338</v>
      </c>
      <c r="S15" s="92">
        <f t="shared" si="0"/>
        <v>0.35997854077253216</v>
      </c>
      <c r="T15" s="92">
        <f t="shared" si="0"/>
        <v>2.7896995708154508E-2</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444</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0.94285714285714295</v>
      </c>
      <c r="R21" s="79">
        <f>IF(' פנסיוני א3'!AF24+' פנסיוני א3'!AG24=0,0,(' פנסיוני א3'!AF24+' פנסיוני א3'!AG24)/' פנסיוני א3'!$AE$28)</f>
        <v>5.7142857142857141E-2</v>
      </c>
      <c r="S21" s="79">
        <f>IF(' פנסיוני א3'!AH24=0,0,' פנסיוני א3'!AH24/' פנסיוני א3'!$AE$28)</f>
        <v>0.42857142857142855</v>
      </c>
      <c r="T21" s="79">
        <f>IF(' פנסיוני א3'!AI24=0,0,' פנסיוני א3'!AI24/' פנסיוני א3'!$AE$28)</f>
        <v>0.31428571428571428</v>
      </c>
      <c r="U21" s="79">
        <f>IF(' פנסיוני א3'!AJ24=0,0,' פנסיוני א3'!AJ24/' פנסיוני א3'!$AE$28)</f>
        <v>8.5714285714285715E-2</v>
      </c>
      <c r="V21" s="81">
        <f>IF(' פנסיוני א3'!AK24=0,0,' פנסיוני א3'!AK24/' פנסיוני א3'!$AE$28)</f>
        <v>5.7142857142857141E-2</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0.66666666666666663</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0.66666666666666663</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0.33333333333333331</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0.33333333333333331</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5.7142857142857141E-2</v>
      </c>
      <c r="R24" s="79">
        <f>IF(' פנסיוני א3'!AF27+' פנסיוני א3'!AG27=0,0,(' פנסיוני א3'!AF27+' פנסיוני א3'!AG27)/' פנסיוני א3'!$AE$28)</f>
        <v>0</v>
      </c>
      <c r="S24" s="79">
        <f>IF(' פנסיוני א3'!AH27=0,0,' פנסיוני א3'!AH27/' פנסיוני א3'!$AE$28)</f>
        <v>2.8571428571428571E-2</v>
      </c>
      <c r="T24" s="79">
        <f>IF(' פנסיוני א3'!AI27=0,0,' פנסיוני א3'!AI27/' פנסיוני א3'!$AE$28)</f>
        <v>2.8571428571428571E-2</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1</v>
      </c>
      <c r="F25" s="103">
        <f t="shared" ref="F25:V25" si="2">SUM(F21:F24)</f>
        <v>0</v>
      </c>
      <c r="G25" s="103">
        <f t="shared" si="2"/>
        <v>0</v>
      </c>
      <c r="H25" s="103">
        <f t="shared" si="2"/>
        <v>0</v>
      </c>
      <c r="I25" s="103">
        <f t="shared" si="2"/>
        <v>1</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5.7142857142857141E-2</v>
      </c>
      <c r="S25" s="103">
        <f t="shared" si="2"/>
        <v>0.45714285714285713</v>
      </c>
      <c r="T25" s="103">
        <f t="shared" si="2"/>
        <v>0.34285714285714286</v>
      </c>
      <c r="U25" s="103">
        <f t="shared" si="2"/>
        <v>8.5714285714285715E-2</v>
      </c>
      <c r="V25" s="102">
        <f t="shared" si="2"/>
        <v>5.7142857142857141E-2</v>
      </c>
    </row>
    <row r="26" spans="1:22" x14ac:dyDescent="0.2">
      <c r="A26" s="262"/>
      <c r="B26" s="447"/>
      <c r="C26" s="447"/>
      <c r="D26" s="447"/>
    </row>
    <row r="27" spans="1:22" x14ac:dyDescent="0.2">
      <c r="A27" s="301"/>
      <c r="B27" s="364" t="s">
        <v>525</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F32" sqref="F32"/>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0.28706505295007562</v>
      </c>
      <c r="E10" s="116">
        <f>IF('נספח א4 - G'!$D$14=0,"",'נספח א4 - G'!F14/'נספח א4 - G'!$D$14)</f>
        <v>0.29841149773071102</v>
      </c>
      <c r="F10" s="116">
        <f>IF('נספח א4 - G'!$D$14=0,"",'נספח א4 - G'!G14/'נספח א4 - G'!$D$14)</f>
        <v>0.15885022692889561</v>
      </c>
      <c r="G10" s="116">
        <f>IF('נספח א4 - G'!$D$14=0,"",'נספח א4 - G'!H14/'נספח א4 - G'!$D$14)</f>
        <v>6.0136157337367623E-2</v>
      </c>
      <c r="H10" s="116">
        <f>IF('נספח א4 - G'!$D$14=0,"",'נספח א4 - G'!I14/'נספח א4 - G'!$D$14)</f>
        <v>6.8078668683812404E-2</v>
      </c>
      <c r="I10" s="116">
        <f>IF('נספח א4 - G'!$D$14=0,"",'נספח א4 - G'!J14/'נספח א4 - G'!$D$14)</f>
        <v>0.12745839636913767</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C15" sqref="C15:N15"/>
    </sheetView>
  </sheetViews>
  <sheetFormatPr defaultColWidth="9.140625"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217</v>
      </c>
      <c r="C13" s="218">
        <f>VLOOKUP(B13,'רשימת גופים'!A3:B230,2,0)</f>
        <v>520019688</v>
      </c>
      <c r="D13" s="155" t="s">
        <v>534</v>
      </c>
      <c r="E13" s="156" t="s">
        <v>535</v>
      </c>
      <c r="F13" s="156">
        <v>2021</v>
      </c>
      <c r="G13" s="209" t="s">
        <v>445</v>
      </c>
      <c r="H13" s="384" t="str">
        <f>CONCATENATE("netunim","_",C13,"_",F13,".xlsx")</f>
        <v>netunim_520019688_2021.xlsx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tabSelected="1" workbookViewId="0">
      <selection activeCell="F32" sqref="F32"/>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0.26088918979914238</v>
      </c>
      <c r="E10" s="116">
        <f>IF('נספח א4 - P'!$D$14=0,"",'נספח א4 - P'!F14/'נספח א4 - P'!$D$14)</f>
        <v>0.15075603701196119</v>
      </c>
      <c r="F10" s="116">
        <f>IF('נספח א4 - P'!$D$14=0,"",'נספח א4 - P'!G14/'נספח א4 - P'!$D$14)</f>
        <v>9.8171970209884898E-2</v>
      </c>
      <c r="G10" s="116">
        <f>IF('נספח א4 - P'!$D$14=0,"",'נספח א4 - P'!H14/'נספח א4 - P'!$D$14)</f>
        <v>5.8677499435793277E-2</v>
      </c>
      <c r="H10" s="116">
        <f>IF('נספח א4 - P'!$D$14=0,"",'נספח א4 - P'!I14/'נספח א4 - P'!$D$14)</f>
        <v>7.7634845407357253E-2</v>
      </c>
      <c r="I10" s="116">
        <f>IF('נספח א4 - P'!$D$14=0,"",'נספח א4 - P'!J14/'נספח א4 - P'!$D$14)</f>
        <v>0.35387045813586099</v>
      </c>
      <c r="J10" s="116">
        <f>IF('נספח א4 - P'!$K$14=0,"",'נספח א4 - P'!K14/'נספח א4 - P'!$K$14)</f>
        <v>1</v>
      </c>
      <c r="K10" s="116">
        <f>IF('נספח א4 - P'!$K$14=0,"",'נספח א4 - P'!L14/'נספח א4 - P'!$K$14)</f>
        <v>0.88243626062322944</v>
      </c>
      <c r="L10" s="116">
        <f>IF('נספח א4 - P'!$K$14=0,"",'נספח א4 - P'!M14/'נספח א4 - P'!$K$14)</f>
        <v>9.8677998111425871E-2</v>
      </c>
      <c r="M10" s="116">
        <f>IF('נספח א4 - P'!$K$14=0,"",'נספח א4 - P'!N14/'נספח א4 - P'!$K$14)</f>
        <v>2.3607176581680832E-4</v>
      </c>
      <c r="N10" s="116">
        <f>IF('נספח א4 - P'!$K$14=0,"",'נספח א4 - P'!O14/'נספח א4 - P'!$K$14)</f>
        <v>3.7771482530689331E-3</v>
      </c>
      <c r="O10" s="116">
        <f>IF('נספח א4 - P'!$K$14=0,"",'נספח א4 - P'!P14/'נספח א4 - P'!$K$14)</f>
        <v>7.3182247403210578E-3</v>
      </c>
      <c r="P10" s="117">
        <f>IF('נספח א4 - P'!$K$14=0,"",'נספח א4 - P'!Q14/'נספח א4 - P'!$K$14)</f>
        <v>7.5542965061378663E-3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election activeCell="F32" sqref="F32"/>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election activeCell="F32" sqref="F32"/>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election activeCell="F32" sqref="F32"/>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election activeCell="F32" sqref="F32"/>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election activeCell="F32" sqref="F32"/>
    </sheetView>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493</v>
      </c>
      <c r="E7" s="47" t="s">
        <v>494</v>
      </c>
      <c r="F7" s="11" t="s">
        <v>392</v>
      </c>
      <c r="G7" s="11" t="s">
        <v>393</v>
      </c>
      <c r="H7" s="11" t="s">
        <v>394</v>
      </c>
      <c r="I7" s="157" t="s">
        <v>41</v>
      </c>
      <c r="J7" s="525"/>
      <c r="K7" s="11" t="s">
        <v>493</v>
      </c>
      <c r="L7" s="47" t="s">
        <v>494</v>
      </c>
      <c r="M7" s="11" t="s">
        <v>392</v>
      </c>
      <c r="N7" s="11" t="s">
        <v>393</v>
      </c>
      <c r="O7" s="11" t="s">
        <v>394</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392</v>
      </c>
      <c r="I31" s="11" t="s">
        <v>393</v>
      </c>
      <c r="J31" s="11" t="s">
        <v>394</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523</v>
      </c>
      <c r="C38" s="503" t="s">
        <v>460</v>
      </c>
      <c r="D38" s="503"/>
      <c r="E38" s="504"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444</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493</v>
      </c>
      <c r="H95" s="326" t="s">
        <v>494</v>
      </c>
      <c r="I95" s="325" t="s">
        <v>392</v>
      </c>
      <c r="J95" s="325" t="s">
        <v>393</v>
      </c>
      <c r="K95" s="325" t="s">
        <v>394</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496</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517" t="s">
        <v>497</v>
      </c>
      <c r="C99" s="518" t="s">
        <v>456</v>
      </c>
      <c r="D99" s="518"/>
      <c r="E99" s="519"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519</v>
      </c>
      <c r="C103" s="518" t="s">
        <v>460</v>
      </c>
      <c r="D103" s="518"/>
      <c r="E103" s="519"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444</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C15" sqref="C15:N15"/>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מבטחים מוסד לביטוח סוציאלי של העובדים בע"מ</v>
      </c>
    </row>
    <row r="3" spans="1:145" ht="15.75" x14ac:dyDescent="0.25">
      <c r="B3" s="183" t="str">
        <f>CONCATENATE(הוראות!Z13,הוראות!F13)</f>
        <v>הנתונים ביחידות בודדות לשנת 2021</v>
      </c>
    </row>
    <row r="4" spans="1:145" ht="12.75" customHeight="1" x14ac:dyDescent="0.2">
      <c r="B4" s="182" t="s">
        <v>423</v>
      </c>
      <c r="C4" s="404" t="s">
        <v>26</v>
      </c>
      <c r="D4" s="405"/>
      <c r="E4" s="405"/>
      <c r="F4" s="405"/>
      <c r="G4" s="405"/>
      <c r="H4" s="405"/>
      <c r="I4" s="406"/>
      <c r="J4" s="396" t="s">
        <v>27</v>
      </c>
      <c r="K4" s="397"/>
      <c r="L4" s="397"/>
      <c r="M4" s="397"/>
      <c r="N4" s="397"/>
      <c r="O4" s="397"/>
      <c r="P4" s="397"/>
      <c r="Q4" s="397"/>
      <c r="R4" s="397"/>
      <c r="S4" s="397"/>
      <c r="T4" s="397"/>
      <c r="U4" s="397"/>
      <c r="V4" s="397"/>
      <c r="W4" s="398"/>
      <c r="X4" s="396" t="s">
        <v>527</v>
      </c>
      <c r="Y4" s="397"/>
      <c r="Z4" s="397"/>
      <c r="AA4" s="397"/>
      <c r="AB4" s="397"/>
      <c r="AC4" s="397"/>
      <c r="AD4" s="397"/>
      <c r="AE4" s="397"/>
      <c r="AF4" s="397"/>
      <c r="AG4" s="397"/>
      <c r="AH4" s="397"/>
      <c r="AI4" s="397"/>
      <c r="AJ4" s="397"/>
      <c r="AK4" s="398"/>
      <c r="AL4" s="396" t="s">
        <v>528</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500</v>
      </c>
      <c r="E7" s="47" t="s">
        <v>501</v>
      </c>
      <c r="F7" s="47" t="s">
        <v>36</v>
      </c>
      <c r="G7" s="47" t="s">
        <v>37</v>
      </c>
      <c r="H7" s="47" t="s">
        <v>38</v>
      </c>
      <c r="I7" s="160" t="s">
        <v>39</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499</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499</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498</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37" t="s">
        <v>497</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מבטחים מוסד לביטוח סוציאלי של העובדים בע"מ</v>
      </c>
    </row>
    <row r="3" spans="1:121" ht="15.75" x14ac:dyDescent="0.25">
      <c r="B3" s="225" t="str">
        <f>CONCATENATE(הוראות!Z13,הוראות!F13)</f>
        <v>הנתונים ביחידות בודדות לשנת 2021</v>
      </c>
    </row>
    <row r="4" spans="1:121" ht="12.75" customHeight="1" x14ac:dyDescent="0.2">
      <c r="B4" s="182" t="s">
        <v>423</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c r="AZ7" s="403"/>
      <c r="BA7" s="240" t="s">
        <v>493</v>
      </c>
      <c r="BB7" s="47" t="s">
        <v>494</v>
      </c>
      <c r="BC7" s="47" t="s">
        <v>392</v>
      </c>
      <c r="BD7" s="47" t="s">
        <v>393</v>
      </c>
      <c r="BE7" s="47" t="s">
        <v>394</v>
      </c>
      <c r="BF7" s="160" t="s">
        <v>41</v>
      </c>
      <c r="BG7" s="403"/>
      <c r="BH7" s="240" t="s">
        <v>493</v>
      </c>
      <c r="BI7" s="47" t="s">
        <v>494</v>
      </c>
      <c r="BJ7" s="47" t="s">
        <v>392</v>
      </c>
      <c r="BK7" s="47" t="s">
        <v>393</v>
      </c>
      <c r="BL7" s="47" t="s">
        <v>394</v>
      </c>
      <c r="BM7" s="160" t="s">
        <v>41</v>
      </c>
      <c r="BN7" s="403"/>
      <c r="BO7" s="240" t="s">
        <v>493</v>
      </c>
      <c r="BP7" s="47" t="s">
        <v>494</v>
      </c>
      <c r="BQ7" s="47" t="s">
        <v>392</v>
      </c>
      <c r="BR7" s="47" t="s">
        <v>393</v>
      </c>
      <c r="BS7" s="47" t="s">
        <v>394</v>
      </c>
      <c r="BT7" s="160" t="s">
        <v>41</v>
      </c>
      <c r="BU7" s="403"/>
      <c r="BV7" s="240" t="s">
        <v>493</v>
      </c>
      <c r="BW7" s="47" t="s">
        <v>494</v>
      </c>
      <c r="BX7" s="47" t="s">
        <v>392</v>
      </c>
      <c r="BY7" s="47" t="s">
        <v>393</v>
      </c>
      <c r="BZ7" s="47" t="s">
        <v>394</v>
      </c>
      <c r="CA7" s="160" t="s">
        <v>41</v>
      </c>
      <c r="CB7" s="403"/>
      <c r="CC7" s="240" t="s">
        <v>493</v>
      </c>
      <c r="CD7" s="47" t="s">
        <v>494</v>
      </c>
      <c r="CE7" s="47" t="s">
        <v>392</v>
      </c>
      <c r="CF7" s="47" t="s">
        <v>393</v>
      </c>
      <c r="CG7" s="47" t="s">
        <v>394</v>
      </c>
      <c r="CH7" s="160" t="s">
        <v>41</v>
      </c>
      <c r="CI7" s="403"/>
      <c r="CJ7" s="240" t="s">
        <v>493</v>
      </c>
      <c r="CK7" s="47" t="s">
        <v>494</v>
      </c>
      <c r="CL7" s="47" t="s">
        <v>392</v>
      </c>
      <c r="CM7" s="47" t="s">
        <v>393</v>
      </c>
      <c r="CN7" s="47" t="s">
        <v>394</v>
      </c>
      <c r="CO7" s="160" t="s">
        <v>41</v>
      </c>
      <c r="CP7" s="403"/>
      <c r="CQ7" s="240" t="s">
        <v>493</v>
      </c>
      <c r="CR7" s="47" t="s">
        <v>494</v>
      </c>
      <c r="CS7" s="47" t="s">
        <v>392</v>
      </c>
      <c r="CT7" s="47" t="s">
        <v>393</v>
      </c>
      <c r="CU7" s="47" t="s">
        <v>394</v>
      </c>
      <c r="CV7" s="160" t="s">
        <v>41</v>
      </c>
      <c r="CW7" s="403"/>
      <c r="CX7" s="240" t="s">
        <v>493</v>
      </c>
      <c r="CY7" s="47" t="s">
        <v>494</v>
      </c>
      <c r="CZ7" s="47" t="s">
        <v>392</v>
      </c>
      <c r="DA7" s="47" t="s">
        <v>393</v>
      </c>
      <c r="DB7" s="47" t="s">
        <v>394</v>
      </c>
      <c r="DC7" s="160" t="s">
        <v>41</v>
      </c>
      <c r="DD7" s="403"/>
      <c r="DE7" s="240" t="s">
        <v>493</v>
      </c>
      <c r="DF7" s="47" t="s">
        <v>494</v>
      </c>
      <c r="DG7" s="47" t="s">
        <v>392</v>
      </c>
      <c r="DH7" s="47" t="s">
        <v>393</v>
      </c>
      <c r="DI7" s="47" t="s">
        <v>394</v>
      </c>
      <c r="DJ7" s="160" t="s">
        <v>41</v>
      </c>
      <c r="DK7" s="403"/>
      <c r="DL7" s="240" t="s">
        <v>493</v>
      </c>
      <c r="DM7" s="47" t="s">
        <v>494</v>
      </c>
      <c r="DN7" s="47" t="s">
        <v>392</v>
      </c>
      <c r="DO7" s="47" t="s">
        <v>393</v>
      </c>
      <c r="DP7" s="47" t="s">
        <v>394</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498</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37" t="s">
        <v>497</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R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מבטחים מוסד לביטוח סוציאלי של העובדים בע"מ</v>
      </c>
    </row>
    <row r="3" spans="1:39" ht="15.75" x14ac:dyDescent="0.25">
      <c r="B3" s="183" t="str">
        <f>CONCATENATE(הוראות!Z13,הוראות!F13)</f>
        <v>הנתונים ביחידות בודדות לשנת 2021</v>
      </c>
    </row>
    <row r="4" spans="1:39" ht="12.75" customHeight="1" x14ac:dyDescent="0.2">
      <c r="B4" s="182" t="s">
        <v>423</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423</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974</v>
      </c>
      <c r="AF10" s="179"/>
      <c r="AG10" s="177"/>
      <c r="AH10" s="177"/>
      <c r="AI10" s="177"/>
      <c r="AJ10" s="177"/>
      <c r="AK10" s="178"/>
    </row>
    <row r="11" spans="1:39" ht="12.75" customHeight="1" x14ac:dyDescent="0.2">
      <c r="A11" s="166">
        <f>A10+1</f>
        <v>2</v>
      </c>
      <c r="B11" s="167" t="s">
        <v>75</v>
      </c>
      <c r="C11" s="318">
        <v>805</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2073</v>
      </c>
      <c r="AF11" s="179"/>
      <c r="AG11" s="177"/>
      <c r="AH11" s="177"/>
      <c r="AI11" s="177"/>
      <c r="AJ11" s="177"/>
      <c r="AK11" s="178"/>
    </row>
    <row r="12" spans="1:39" x14ac:dyDescent="0.2">
      <c r="A12" s="166">
        <v>3</v>
      </c>
      <c r="B12" s="167" t="s">
        <v>496</v>
      </c>
      <c r="C12" s="250">
        <f>SUM(D12:I12)</f>
        <v>746</v>
      </c>
      <c r="D12" s="314">
        <v>490</v>
      </c>
      <c r="E12" s="308">
        <v>163</v>
      </c>
      <c r="F12" s="314">
        <v>59</v>
      </c>
      <c r="G12" s="314">
        <v>34</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1848</v>
      </c>
      <c r="AF12" s="314">
        <v>265</v>
      </c>
      <c r="AG12" s="308">
        <v>869</v>
      </c>
      <c r="AH12" s="314">
        <v>664</v>
      </c>
      <c r="AI12" s="314">
        <v>50</v>
      </c>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39</v>
      </c>
      <c r="D14" s="314">
        <v>8</v>
      </c>
      <c r="E14" s="308">
        <v>5</v>
      </c>
      <c r="F14" s="314">
        <v>6</v>
      </c>
      <c r="G14" s="314">
        <v>15</v>
      </c>
      <c r="H14" s="314">
        <v>1</v>
      </c>
      <c r="I14" s="315">
        <v>4</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15</v>
      </c>
      <c r="AF14" s="314">
        <v>3</v>
      </c>
      <c r="AG14" s="308">
        <v>3</v>
      </c>
      <c r="AH14" s="314">
        <v>7</v>
      </c>
      <c r="AI14" s="314">
        <v>2</v>
      </c>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1</v>
      </c>
      <c r="AF16" s="314">
        <v>1</v>
      </c>
      <c r="AG16" s="308"/>
      <c r="AH16" s="314"/>
      <c r="AI16" s="314"/>
      <c r="AJ16" s="314"/>
      <c r="AK16" s="315"/>
    </row>
    <row r="17" spans="1:37" ht="12.75" customHeight="1" x14ac:dyDescent="0.2">
      <c r="A17" s="166">
        <v>7</v>
      </c>
      <c r="B17" s="170" t="s">
        <v>519</v>
      </c>
      <c r="C17" s="250">
        <f t="shared" ref="C17:AG17" si="0">SUM(C12:C16)</f>
        <v>785</v>
      </c>
      <c r="D17" s="233">
        <f t="shared" si="0"/>
        <v>498</v>
      </c>
      <c r="E17" s="32">
        <f t="shared" si="0"/>
        <v>168</v>
      </c>
      <c r="F17" s="29">
        <f t="shared" si="0"/>
        <v>65</v>
      </c>
      <c r="G17" s="29">
        <f t="shared" si="0"/>
        <v>49</v>
      </c>
      <c r="H17" s="29">
        <f t="shared" si="0"/>
        <v>1</v>
      </c>
      <c r="I17" s="33">
        <f t="shared" si="0"/>
        <v>4</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1864</v>
      </c>
      <c r="AF17" s="31">
        <f t="shared" si="0"/>
        <v>269</v>
      </c>
      <c r="AG17" s="32">
        <f t="shared" si="0"/>
        <v>872</v>
      </c>
      <c r="AH17" s="29">
        <f t="shared" ref="AH17" si="1">SUM(AH12:AH16)</f>
        <v>671</v>
      </c>
      <c r="AI17" s="29">
        <f>SUM(AI12:AI16)</f>
        <v>52</v>
      </c>
      <c r="AJ17" s="29">
        <f>SUM(AJ12:AJ16)</f>
        <v>0</v>
      </c>
      <c r="AK17" s="180">
        <f>SUM(AK12:AK16)</f>
        <v>0</v>
      </c>
    </row>
    <row r="18" spans="1:37" x14ac:dyDescent="0.2">
      <c r="A18" s="166">
        <v>8</v>
      </c>
      <c r="B18" s="167" t="s">
        <v>522</v>
      </c>
      <c r="C18" s="250">
        <f>IF(C10+C11-C17=0,0,C10+C11-C17)</f>
        <v>443</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1183</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33</v>
      </c>
      <c r="AF24" s="314"/>
      <c r="AG24" s="308">
        <v>2</v>
      </c>
      <c r="AH24" s="314">
        <v>15</v>
      </c>
      <c r="AI24" s="314">
        <v>11</v>
      </c>
      <c r="AJ24" s="314">
        <v>3</v>
      </c>
      <c r="AK24" s="315">
        <v>2</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2</v>
      </c>
      <c r="D26" s="314"/>
      <c r="E26" s="308"/>
      <c r="F26" s="314"/>
      <c r="G26" s="314"/>
      <c r="H26" s="314">
        <v>2</v>
      </c>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1</v>
      </c>
      <c r="D27" s="314"/>
      <c r="E27" s="308"/>
      <c r="F27" s="314"/>
      <c r="G27" s="314"/>
      <c r="H27" s="314">
        <v>1</v>
      </c>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2</v>
      </c>
      <c r="AF27" s="314"/>
      <c r="AG27" s="308"/>
      <c r="AH27" s="314">
        <v>1</v>
      </c>
      <c r="AI27" s="314">
        <v>1</v>
      </c>
      <c r="AJ27" s="314"/>
      <c r="AK27" s="315"/>
    </row>
    <row r="28" spans="1:37" x14ac:dyDescent="0.2">
      <c r="A28" s="171">
        <f>A27+1</f>
        <v>5</v>
      </c>
      <c r="B28" s="172" t="s">
        <v>86</v>
      </c>
      <c r="C28" s="251">
        <f t="shared" ref="C28:AF28" si="5">SUM(C24:C27)</f>
        <v>3</v>
      </c>
      <c r="D28" s="245">
        <f t="shared" si="5"/>
        <v>0</v>
      </c>
      <c r="E28" s="36">
        <f t="shared" si="5"/>
        <v>0</v>
      </c>
      <c r="F28" s="36">
        <f t="shared" si="5"/>
        <v>0</v>
      </c>
      <c r="G28" s="36">
        <f t="shared" si="5"/>
        <v>0</v>
      </c>
      <c r="H28" s="36">
        <f t="shared" si="5"/>
        <v>3</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35</v>
      </c>
      <c r="AF28" s="35">
        <f t="shared" si="5"/>
        <v>0</v>
      </c>
      <c r="AG28" s="36">
        <f t="shared" ref="AG28" si="6">SUM(AG24:AG27)</f>
        <v>2</v>
      </c>
      <c r="AH28" s="36">
        <f>SUM(AH24:AH27)</f>
        <v>16</v>
      </c>
      <c r="AI28" s="36">
        <f>SUM(AI24:AI27)</f>
        <v>12</v>
      </c>
      <c r="AJ28" s="36">
        <f>SUM(AJ24:AJ27)</f>
        <v>3</v>
      </c>
      <c r="AK28" s="38">
        <f>SUM(AK24:AK27)</f>
        <v>2</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0.95031847133757963</v>
      </c>
      <c r="D35" s="235">
        <f>IF((' פנסיוני א3'!D12+' פנסיוני א3'!K12)=0,0,(' פנסיוני א3'!D12+' פנסיוני א3'!K12)/(' פנסיוני א3'!$C$17+' פנסיוני א3'!$J$17))</f>
        <v>0.62420382165605093</v>
      </c>
      <c r="E35" s="235">
        <f>IF((' פנסיוני א3'!E12+' פנסיוני א3'!L12)=0,0,(' פנסיוני א3'!E12+' פנסיוני א3'!L12)/(' פנסיוני א3'!$C$17+' פנסיוני א3'!$J$17))</f>
        <v>0.20764331210191084</v>
      </c>
      <c r="F35" s="235">
        <f>IF((' פנסיוני א3'!F12+' פנסיוני א3'!M12)=0,0,(' פנסיוני א3'!F12+' פנסיוני א3'!M12)/(' פנסיוני א3'!$C$17+' פנסיוני א3'!$J$17))</f>
        <v>7.5159235668789806E-2</v>
      </c>
      <c r="G35" s="235">
        <f>IF((' פנסיוני א3'!G12+' פנסיוני א3'!N12)=0,0,(' פנסיוני א3'!G12+' פנסיוני א3'!N12)/(' פנסיוני א3'!$C$17+' פנסיוני א3'!$J$17))</f>
        <v>4.3312101910828023E-2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0.99141630901287559</v>
      </c>
      <c r="R35" s="235">
        <f>IF(' פנסיוני א3'!AF12=0,0,' פנסיוני א3'!AF12/' פנסיוני א3'!$AE$17)</f>
        <v>0.14216738197424894</v>
      </c>
      <c r="S35" s="235">
        <f>IF(' פנסיוני א3'!AG12=0,0,' פנסיוני א3'!AG12/' פנסיוני א3'!$AE$17)</f>
        <v>0.46620171673819744</v>
      </c>
      <c r="T35" s="235">
        <f>IF(' פנסיוני א3'!AH12=0,0,' פנסיוני א3'!AH12/' פנסיוני א3'!$AE$17)</f>
        <v>0.35622317596566522</v>
      </c>
      <c r="U35" s="235">
        <f>IF(' פנסיוני א3'!AI12=0,0,' פנסיוני א3'!AI12/' פנסיוני א3'!$AE$17)</f>
        <v>2.6824034334763949E-2</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4.9681528662420385E-2</v>
      </c>
      <c r="D37" s="79">
        <f>IF((' פנסיוני א3'!D14+' פנסיוני א3'!K14)=0,0,(' פנסיוני א3'!D14+' פנסיוני א3'!K14)/(' פנסיוני א3'!$C$17+' פנסיוני א3'!$J$17))</f>
        <v>1.019108280254777E-2</v>
      </c>
      <c r="E37" s="79">
        <f>IF((' פנסיוני א3'!E14+' פנסיוני א3'!L14)=0,0,(' פנסיוני א3'!E14+' פנסיוני א3'!L14)/(' פנסיוני א3'!$C$17+' פנסיוני א3'!$J$17))</f>
        <v>6.369426751592357E-3</v>
      </c>
      <c r="F37" s="79">
        <f>IF((' פנסיוני א3'!F14+' פנסיוני א3'!M14)=0,0,(' פנסיוני א3'!F14+' פנסיוני א3'!M14)/(' פנסיוני א3'!$C$17+' פנסיוני א3'!$J$17))</f>
        <v>7.6433121019108281E-3</v>
      </c>
      <c r="G37" s="79">
        <f>IF((' פנסיוני א3'!G14+' פנסיוני א3'!N14)=0,0,(' פנסיוני א3'!G14+' פנסיוני א3'!N14)/(' פנסיוני א3'!$C$17+' פנסיוני א3'!$J$17))</f>
        <v>1.9108280254777069E-2</v>
      </c>
      <c r="H37" s="79">
        <f>IF((' פנסיוני א3'!H14+' פנסיוני א3'!O14)=0,0,(' פנסיוני א3'!H14+' פנסיוני א3'!O14)/(' פנסיוני א3'!$C$17+' פנסיוני א3'!$J$17))</f>
        <v>1.2738853503184713E-3</v>
      </c>
      <c r="I37" s="79">
        <f>IF((' פנסיוני א3'!I14+' פנסיוני א3'!P14)=0,0,(' פנסיוני א3'!I14+' פנסיוני א3'!P14)/(' פנסיוני א3'!$C$17+' פנסיוני א3'!$J$17))</f>
        <v>5.0955414012738851E-3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8.0472103004291841E-3</v>
      </c>
      <c r="R37" s="79">
        <f>IF(' פנסיוני א3'!AF14=0,0,' פנסיוני א3'!AF14/' פנסיוני א3'!$AE$17)</f>
        <v>1.6094420600858369E-3</v>
      </c>
      <c r="S37" s="79">
        <f>IF(' פנסיוני א3'!AG14=0,0,' פנסיוני א3'!AG14/' פנסיוני א3'!$AE$17)</f>
        <v>1.6094420600858369E-3</v>
      </c>
      <c r="T37" s="79">
        <f>IF(' פנסיוני א3'!AH14=0,0,' פנסיוני א3'!AH14/' פנסיוני א3'!$AE$17)</f>
        <v>3.7553648068669528E-3</v>
      </c>
      <c r="U37" s="79">
        <f>IF(' פנסיוני א3'!AI14=0,0,' פנסיוני א3'!AI14/' פנסיוני א3'!$AE$17)</f>
        <v>1.0729613733905579E-3</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5.3648068669527897E-4</v>
      </c>
      <c r="R39" s="79">
        <f>IF(' פנסיוני א3'!AF16=0,0,' פנסיוני א3'!AF16/' פנסיוני א3'!$AE$17)</f>
        <v>5.3648068669527897E-4</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1</v>
      </c>
      <c r="D40" s="237">
        <f t="shared" ref="D40:I40" si="7">SUM(D35:D39)</f>
        <v>0.6343949044585987</v>
      </c>
      <c r="E40" s="237">
        <f t="shared" si="7"/>
        <v>0.21401273885350319</v>
      </c>
      <c r="F40" s="237">
        <f t="shared" si="7"/>
        <v>8.2802547770700632E-2</v>
      </c>
      <c r="G40" s="237">
        <f t="shared" si="7"/>
        <v>6.2420382165605096E-2</v>
      </c>
      <c r="H40" s="237">
        <f t="shared" si="7"/>
        <v>1.2738853503184713E-3</v>
      </c>
      <c r="I40" s="238">
        <f t="shared" si="7"/>
        <v>5.0955414012738851E-3</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0.14431330472103007</v>
      </c>
      <c r="S40" s="237">
        <f t="shared" si="9"/>
        <v>0.46781115879828328</v>
      </c>
      <c r="T40" s="237">
        <f t="shared" si="9"/>
        <v>0.35997854077253216</v>
      </c>
      <c r="U40" s="237">
        <f t="shared" si="9"/>
        <v>2.7896995708154508E-2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0.94285714285714295</v>
      </c>
      <c r="R46" s="79">
        <f>IF(' פנסיוני א3'!AF24=0,0,' פנסיוני א3'!AF24/' פנסיוני א3'!$AE$28)</f>
        <v>0</v>
      </c>
      <c r="S46" s="79">
        <f>IF(' פנסיוני א3'!AG24=0,0,' פנסיוני א3'!AG24/' פנסיוני א3'!$AE$28)</f>
        <v>5.7142857142857141E-2</v>
      </c>
      <c r="T46" s="79">
        <f>IF(' פנסיוני א3'!AH24=0,0,' פנסיוני א3'!AH24/' פנסיוני א3'!$AE$28)</f>
        <v>0.42857142857142855</v>
      </c>
      <c r="U46" s="79">
        <f>IF(' פנסיוני א3'!AI24=0,0,' פנסיוני א3'!AI24/' פנסיוני א3'!$AE$28)</f>
        <v>0.31428571428571428</v>
      </c>
      <c r="V46" s="79">
        <f>IF(' פנסיוני א3'!AJ24=0,0,' פנסיוני א3'!AJ24/' פנסיוני א3'!$AE$28)</f>
        <v>8.5714285714285715E-2</v>
      </c>
      <c r="W46" s="81">
        <f>IF(' פנסיוני א3'!AK24=0,0,' פנסיוני א3'!AK24/' פנסיוני א3'!$AE$28)</f>
        <v>5.7142857142857141E-2</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0.66666666666666663</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0.66666666666666663</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0.33333333333333331</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0.33333333333333331</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5.7142857142857141E-2</v>
      </c>
      <c r="R49" s="79">
        <f>IF(' פנסיוני א3'!AF27=0,0,' פנסיוני א3'!AF27/' פנסיוני א3'!$AE$28)</f>
        <v>0</v>
      </c>
      <c r="S49" s="79">
        <f>IF(' פנסיוני א3'!AG27=0,0,' פנסיוני א3'!AG27/' פנסיוני א3'!$AE$28)</f>
        <v>0</v>
      </c>
      <c r="T49" s="79">
        <f>IF(' פנסיוני א3'!AH27=0,0,' פנסיוני א3'!AH27/' פנסיוני א3'!$AE$28)</f>
        <v>2.8571428571428571E-2</v>
      </c>
      <c r="U49" s="79">
        <f>IF(' פנסיוני א3'!AI27=0,0,' פנסיוני א3'!AI27/' פנסיוני א3'!$AE$28)</f>
        <v>2.8571428571428571E-2</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1</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5.7142857142857141E-2</v>
      </c>
      <c r="T50" s="103">
        <f t="shared" si="11"/>
        <v>0.45714285714285713</v>
      </c>
      <c r="U50" s="103">
        <f t="shared" si="11"/>
        <v>0.34285714285714286</v>
      </c>
      <c r="V50" s="103">
        <f t="shared" si="11"/>
        <v>8.5714285714285715E-2</v>
      </c>
      <c r="W50" s="102">
        <f t="shared" si="11"/>
        <v>5.7142857142857141E-2</v>
      </c>
    </row>
  </sheetData>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מבטחים מוסד לביטוח סוציאלי של העובדים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498</v>
      </c>
      <c r="C11" s="438"/>
      <c r="D11" s="439"/>
      <c r="E11" s="234">
        <f>SUM(F11:K11)</f>
        <v>0.95031847133757963</v>
      </c>
      <c r="F11" s="235">
        <f>IF((' פנסיוני א3'!D12+' פנסיוני א3'!K12)=0,0,(' פנסיוני א3'!D12+' פנסיוני א3'!K12)/(' פנסיוני א3'!$C$17+' פנסיוני א3'!$J$17))</f>
        <v>0.62420382165605093</v>
      </c>
      <c r="G11" s="235">
        <f>IF((' פנסיוני א3'!E12+' פנסיוני א3'!L12)=0,0,(' פנסיוני א3'!E12+' פנסיוני א3'!L12)/(' פנסיוני א3'!$C$17+' פנסיוני א3'!$J$17))</f>
        <v>0.20764331210191084</v>
      </c>
      <c r="H11" s="235">
        <f>IF((' פנסיוני א3'!F12+' פנסיוני א3'!M12)=0,0,(' פנסיוני א3'!F12+' פנסיוני א3'!M12)/(' פנסיוני א3'!$C$17+' פנסיוני א3'!$J$17))</f>
        <v>7.5159235668789806E-2</v>
      </c>
      <c r="I11" s="235">
        <f>IF((' פנסיוני א3'!G12+' פנסיוני א3'!N12)=0,0,(' פנסיוני א3'!G12+' פנסיוני א3'!N12)/(' פנסיוני א3'!$C$17+' פנסיוני א3'!$J$17))</f>
        <v>4.3312101910828023E-2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0.99141630901287559</v>
      </c>
      <c r="T11" s="235">
        <f>IF(' פנסיוני א3'!AF12=0,0,' פנסיוני א3'!AF12/' פנסיוני א3'!$AE$17)</f>
        <v>0.14216738197424894</v>
      </c>
      <c r="U11" s="235">
        <f>IF(' פנסיוני א3'!AG12=0,0,' פנסיוני א3'!AG12/' פנסיוני א3'!$AE$17)</f>
        <v>0.46620171673819744</v>
      </c>
      <c r="V11" s="235">
        <f>IF(' פנסיוני א3'!AH12=0,0,' פנסיוני א3'!AH12/' פנסיוני א3'!$AE$17)</f>
        <v>0.35622317596566522</v>
      </c>
      <c r="W11" s="235">
        <f>IF(' פנסיוני א3'!AI12=0,0,' פנסיוני א3'!AI12/' פנסיוני א3'!$AE$17)</f>
        <v>2.6824034334763949E-2</v>
      </c>
      <c r="X11" s="235">
        <f>IF(' פנסיוני א3'!AJ12=0,0,' פנסיוני א3'!AJ12/' פנסיוני א3'!$AE$17)</f>
        <v>0</v>
      </c>
      <c r="Y11" s="239">
        <f>IF(' פנסיוני א3'!AK12=0,0,' פנסיוני א3'!AK12/' פנסיוני א3'!$AE$17)</f>
        <v>0</v>
      </c>
    </row>
    <row r="12" spans="1:28" x14ac:dyDescent="0.2">
      <c r="A12" s="300" t="s">
        <v>520</v>
      </c>
      <c r="B12" s="437" t="s">
        <v>497</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4.9681528662420385E-2</v>
      </c>
      <c r="F13" s="79">
        <f>IF((' פנסיוני א3'!D14+' פנסיוני א3'!K14)=0,0,(' פנסיוני א3'!D14+' פנסיוני א3'!K14)/(' פנסיוני א3'!$C$17+' פנסיוני א3'!$J$17))</f>
        <v>1.019108280254777E-2</v>
      </c>
      <c r="G13" s="79">
        <f>IF((' פנסיוני א3'!E14+' פנסיוני א3'!L14)=0,0,(' פנסיוני א3'!E14+' פנסיוני א3'!L14)/(' פנסיוני א3'!$C$17+' פנסיוני א3'!$J$17))</f>
        <v>6.369426751592357E-3</v>
      </c>
      <c r="H13" s="79">
        <f>IF((' פנסיוני א3'!F14+' פנסיוני א3'!M14)=0,0,(' פנסיוני א3'!F14+' פנסיוני א3'!M14)/(' פנסיוני א3'!$C$17+' פנסיוני א3'!$J$17))</f>
        <v>7.6433121019108281E-3</v>
      </c>
      <c r="I13" s="79">
        <f>IF((' פנסיוני א3'!G14+' פנסיוני א3'!N14)=0,0,(' פנסיוני א3'!G14+' פנסיוני א3'!N14)/(' פנסיוני א3'!$C$17+' פנסיוני א3'!$J$17))</f>
        <v>1.9108280254777069E-2</v>
      </c>
      <c r="J13" s="79">
        <f>IF((' פנסיוני א3'!H14+' פנסיוני א3'!O14)=0,0,(' פנסיוני א3'!H14+' פנסיוני א3'!O14)/(' פנסיוני א3'!$C$17+' פנסיוני א3'!$J$17))</f>
        <v>1.2738853503184713E-3</v>
      </c>
      <c r="K13" s="79">
        <f>IF((' פנסיוני א3'!I14+' פנסיוני א3'!P14)=0,0,(' פנסיוני א3'!I14+' פנסיוני א3'!P14)/(' פנסיוני א3'!$C$17+' פנסיוני א3'!$J$17))</f>
        <v>5.0955414012738851E-3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8.0472103004291841E-3</v>
      </c>
      <c r="T13" s="79">
        <f>IF(' פנסיוני א3'!AF14=0,0,' פנסיוני א3'!AF14/' פנסיוני א3'!$AE$17)</f>
        <v>1.6094420600858369E-3</v>
      </c>
      <c r="U13" s="79">
        <f>IF(' פנסיוני א3'!AG14=0,0,' פנסיוני א3'!AG14/' פנסיוני א3'!$AE$17)</f>
        <v>1.6094420600858369E-3</v>
      </c>
      <c r="V13" s="79">
        <f>IF(' פנסיוני א3'!AH14=0,0,' פנסיוני א3'!AH14/' פנסיוני א3'!$AE$17)</f>
        <v>3.7553648068669528E-3</v>
      </c>
      <c r="W13" s="79">
        <f>IF(' פנסיוני א3'!AI14=0,0,' פנסיוני א3'!AI14/' פנסיוני א3'!$AE$17)</f>
        <v>1.0729613733905579E-3</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5.3648068669527897E-4</v>
      </c>
      <c r="T15" s="79">
        <f>IF(' פנסיוני א3'!AF16=0,0,' פנסיוני א3'!AF16/' פנסיוני א3'!$AE$17)</f>
        <v>5.3648068669527897E-4</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1</v>
      </c>
      <c r="F16" s="237">
        <f t="shared" ref="F16:K16" si="0">SUM(F11:F15)</f>
        <v>0.6343949044585987</v>
      </c>
      <c r="G16" s="237">
        <f t="shared" si="0"/>
        <v>0.21401273885350319</v>
      </c>
      <c r="H16" s="237">
        <f t="shared" si="0"/>
        <v>8.2802547770700632E-2</v>
      </c>
      <c r="I16" s="237">
        <f t="shared" si="0"/>
        <v>6.2420382165605096E-2</v>
      </c>
      <c r="J16" s="237">
        <f t="shared" si="0"/>
        <v>1.2738853503184713E-3</v>
      </c>
      <c r="K16" s="238">
        <f t="shared" si="0"/>
        <v>5.0955414012738851E-3</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0.14431330472103007</v>
      </c>
      <c r="U16" s="237">
        <f t="shared" si="2"/>
        <v>0.46781115879828328</v>
      </c>
      <c r="V16" s="237">
        <f t="shared" si="2"/>
        <v>0.35997854077253216</v>
      </c>
      <c r="W16" s="237">
        <f t="shared" si="2"/>
        <v>2.7896995708154508E-2</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444</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0.94285714285714295</v>
      </c>
      <c r="T22" s="79">
        <f>IF(' פנסיוני א3'!AF24=0,0,' פנסיוני א3'!AF24/' פנסיוני א3'!$AE$28)</f>
        <v>0</v>
      </c>
      <c r="U22" s="79">
        <f>IF(' פנסיוני א3'!AG24=0,0,' פנסיוני א3'!AG24/' פנסיוני א3'!$AE$28)</f>
        <v>5.7142857142857141E-2</v>
      </c>
      <c r="V22" s="79">
        <f>IF(' פנסיוני א3'!AH24=0,0,' פנסיוני א3'!AH24/' פנסיוני א3'!$AE$28)</f>
        <v>0.42857142857142855</v>
      </c>
      <c r="W22" s="79">
        <f>IF(' פנסיוני א3'!AI24=0,0,' פנסיוני א3'!AI24/' פנסיוני א3'!$AE$28)</f>
        <v>0.31428571428571428</v>
      </c>
      <c r="X22" s="79">
        <f>IF(' פנסיוני א3'!AJ24=0,0,' פנסיוני א3'!AJ24/' פנסיוני א3'!$AE$28)</f>
        <v>8.5714285714285715E-2</v>
      </c>
      <c r="Y22" s="81">
        <f>IF(' פנסיוני א3'!AK24=0,0,' פנסיוני א3'!AK24/' פנסיוני א3'!$AE$28)</f>
        <v>5.7142857142857141E-2</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0.66666666666666663</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0.66666666666666663</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0.33333333333333331</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0.33333333333333331</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5.7142857142857141E-2</v>
      </c>
      <c r="T25" s="79">
        <f>IF(' פנסיוני א3'!AF27=0,0,' פנסיוני א3'!AF27/' פנסיוני א3'!$AE$28)</f>
        <v>0</v>
      </c>
      <c r="U25" s="79">
        <f>IF(' פנסיוני א3'!AG27=0,0,' פנסיוני א3'!AG27/' פנסיוני א3'!$AE$28)</f>
        <v>0</v>
      </c>
      <c r="V25" s="79">
        <f>IF(' פנסיוני א3'!AH27=0,0,' פנסיוני א3'!AH27/' פנסיוני א3'!$AE$28)</f>
        <v>2.8571428571428571E-2</v>
      </c>
      <c r="W25" s="79">
        <f>IF(' פנסיוני א3'!AI27=0,0,' פנסיוני א3'!AI27/' פנסיוני א3'!$AE$28)</f>
        <v>2.8571428571428571E-2</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1</v>
      </c>
      <c r="F26" s="103">
        <f t="shared" ref="F26:Y26" si="5">SUM(F22:F25)</f>
        <v>0</v>
      </c>
      <c r="G26" s="103">
        <f t="shared" si="5"/>
        <v>0</v>
      </c>
      <c r="H26" s="103">
        <f t="shared" si="5"/>
        <v>0</v>
      </c>
      <c r="I26" s="103">
        <f t="shared" si="5"/>
        <v>0</v>
      </c>
      <c r="J26" s="103">
        <f t="shared" si="5"/>
        <v>1</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5.7142857142857141E-2</v>
      </c>
      <c r="V26" s="103">
        <f t="shared" si="5"/>
        <v>0.45714285714285713</v>
      </c>
      <c r="W26" s="103">
        <f t="shared" si="5"/>
        <v>0.34285714285714286</v>
      </c>
      <c r="X26" s="103">
        <f t="shared" si="5"/>
        <v>8.5714285714285715E-2</v>
      </c>
      <c r="Y26" s="102">
        <f t="shared" si="5"/>
        <v>5.7142857142857141E-2</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2006/documentManagement/types"/>
    <ds:schemaRef ds:uri="http://purl.org/dc/elements/1.1/"/>
    <ds:schemaRef ds:uri="http://www.w3.org/XML/1998/namespace"/>
    <ds:schemaRef ds:uri="http://purl.org/dc/dcmitype/"/>
    <ds:schemaRef ds:uri="http://schemas.microsoft.com/sharepoint/v3"/>
    <ds:schemaRef ds:uri="http://purl.org/dc/terms/"/>
    <ds:schemaRef ds:uri="http://schemas.microsoft.com/office/infopath/2007/PartnerControls"/>
    <ds:schemaRef ds:uri="http://schemas.openxmlformats.org/package/2006/metadata/core-properties"/>
    <ds:schemaRef ds:uri="a46656d4-8850-49b3-aebd-68bd05f7f43d"/>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רואי אנקר</cp:lastModifiedBy>
  <cp:lastPrinted>2016-06-28T14:16:06Z</cp:lastPrinted>
  <dcterms:created xsi:type="dcterms:W3CDTF">2012-03-26T09:12:08Z</dcterms:created>
  <dcterms:modified xsi:type="dcterms:W3CDTF">2022-02-20T14:17:20Z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