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V35" i="5"/>
  <c r="S36" i="5"/>
  <c r="T36" i="5"/>
  <c r="U36" i="5"/>
  <c r="V36" i="5"/>
  <c r="W36" i="5"/>
  <c r="S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R14" i="26"/>
  <c r="R12" i="26"/>
  <c r="U11"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U23" i="26"/>
  <c r="T24" i="26"/>
  <c r="Q24" i="26" s="1"/>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V14" i="26"/>
  <c r="U13"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X11" i="10"/>
  <c r="U12" i="10"/>
  <c r="V12" i="10"/>
  <c r="W12" i="10"/>
  <c r="X12" i="10"/>
  <c r="Y12" i="10"/>
  <c r="U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W23" i="10"/>
  <c r="V23" i="10"/>
  <c r="U23" i="10"/>
  <c r="T23" i="10"/>
  <c r="S23" i="10" s="1"/>
  <c r="Y22" i="10"/>
  <c r="W22" i="10"/>
  <c r="W26" i="10" s="1"/>
  <c r="V22" i="10"/>
  <c r="U22" i="10"/>
  <c r="T20" i="10"/>
  <c r="T12" i="10"/>
  <c r="T13"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G10" i="19" s="1"/>
  <c r="K9" i="18"/>
  <c r="K14" i="17"/>
  <c r="K15" i="17"/>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D15" i="17"/>
  <c r="H10" i="11"/>
  <c r="D10" i="11"/>
  <c r="C10" i="11"/>
  <c r="F10" i="11"/>
  <c r="G10" i="11"/>
  <c r="I10" i="11"/>
  <c r="O10" i="19"/>
  <c r="J10" i="19"/>
  <c r="M10" i="19"/>
  <c r="K10" i="19"/>
  <c r="N10" i="19"/>
  <c r="P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S25" i="26"/>
  <c r="H19" i="26"/>
  <c r="R25" i="26"/>
  <c r="K21" i="26"/>
  <c r="M25" i="26"/>
  <c r="P25" i="26"/>
  <c r="K24" i="26"/>
  <c r="K23" i="26"/>
  <c r="G26" i="10"/>
  <c r="E24"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T25" i="26" l="1"/>
  <c r="AE28" i="5"/>
  <c r="AE17" i="5"/>
  <c r="V13" i="10" s="1"/>
  <c r="T37" i="5"/>
  <c r="V11" i="26"/>
  <c r="V15" i="26" s="1"/>
  <c r="W35" i="5"/>
  <c r="W40" i="5" s="1"/>
  <c r="S14" i="10"/>
  <c r="W11" i="10"/>
  <c r="U11" i="10"/>
  <c r="U16" i="10" s="1"/>
  <c r="C17" i="5"/>
  <c r="I11" i="26" s="1"/>
  <c r="I15" i="26" s="1"/>
  <c r="Q14" i="26"/>
  <c r="S11" i="26"/>
  <c r="U35" i="5"/>
  <c r="U15" i="26"/>
  <c r="V40" i="5"/>
  <c r="R35" i="5"/>
  <c r="R40" i="5" s="1"/>
  <c r="X16" i="10"/>
  <c r="S15" i="10"/>
  <c r="S35" i="5"/>
  <c r="S40" i="5" s="1"/>
  <c r="Q13" i="26"/>
  <c r="S12" i="10"/>
  <c r="Q39" i="5"/>
  <c r="I35" i="5"/>
  <c r="I40" i="5" s="1"/>
  <c r="J11" i="10"/>
  <c r="J16" i="10" s="1"/>
  <c r="G11" i="26"/>
  <c r="G15" i="26" s="1"/>
  <c r="E13" i="26"/>
  <c r="C36" i="5"/>
  <c r="C18" i="5"/>
  <c r="F11" i="10"/>
  <c r="D35" i="5"/>
  <c r="D40" i="5" s="1"/>
  <c r="F11" i="26"/>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E15" i="10"/>
  <c r="E14"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U21" i="26" l="1"/>
  <c r="V46" i="5"/>
  <c r="X22" i="10"/>
  <c r="T35" i="5"/>
  <c r="Q35" i="5" s="1"/>
  <c r="Q40" i="5" s="1"/>
  <c r="V11" i="10"/>
  <c r="V16" i="10" s="1"/>
  <c r="S15" i="26"/>
  <c r="R11" i="26"/>
  <c r="R15" i="26" s="1"/>
  <c r="T11" i="10"/>
  <c r="T16" i="10" s="1"/>
  <c r="T11" i="26"/>
  <c r="Y11" i="10"/>
  <c r="Y16" i="10" s="1"/>
  <c r="AE18" i="5"/>
  <c r="U37" i="5"/>
  <c r="Q37" i="5" s="1"/>
  <c r="S12" i="26"/>
  <c r="W13" i="10"/>
  <c r="S13" i="10" s="1"/>
  <c r="T12" i="26"/>
  <c r="T40" i="5"/>
  <c r="G11" i="10"/>
  <c r="G16" i="10" s="1"/>
  <c r="E37" i="5"/>
  <c r="C37" i="5" s="1"/>
  <c r="H11" i="10"/>
  <c r="H16" i="10" s="1"/>
  <c r="G13" i="10"/>
  <c r="E13" i="10" s="1"/>
  <c r="H35" i="5"/>
  <c r="H40" i="5" s="1"/>
  <c r="F35" i="5"/>
  <c r="F40" i="5" s="1"/>
  <c r="E35" i="5"/>
  <c r="G35" i="5"/>
  <c r="G40" i="5" s="1"/>
  <c r="I11" i="10"/>
  <c r="I16" i="10" s="1"/>
  <c r="H11" i="26"/>
  <c r="H15" i="26" s="1"/>
  <c r="K11" i="10"/>
  <c r="K16" i="10" s="1"/>
  <c r="J11" i="26"/>
  <c r="J15" i="26" s="1"/>
  <c r="F16" i="10"/>
  <c r="J41" i="3"/>
  <c r="X41" i="3"/>
  <c r="AI11" i="8"/>
  <c r="AE13" i="24"/>
  <c r="AE18" i="3"/>
  <c r="AE41" i="3"/>
  <c r="J18" i="3"/>
  <c r="L13" i="24"/>
  <c r="N14" i="8"/>
  <c r="E15" i="24"/>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V50" i="5" l="1"/>
  <c r="Q46" i="5"/>
  <c r="Q50" i="5" s="1"/>
  <c r="U25" i="26"/>
  <c r="Q21" i="26"/>
  <c r="Q25" i="26" s="1"/>
  <c r="X26" i="10"/>
  <c r="S22" i="10"/>
  <c r="S26" i="10" s="1"/>
  <c r="U40" i="5"/>
  <c r="T15" i="26"/>
  <c r="Q11" i="26"/>
  <c r="Q15" i="26" s="1"/>
  <c r="W16" i="10"/>
  <c r="S11" i="10"/>
  <c r="S16" i="10" s="1"/>
  <c r="Q12" i="26"/>
  <c r="E11" i="10"/>
  <c r="E16" i="10" s="1"/>
  <c r="E40" i="5"/>
  <c r="C35" i="5"/>
  <c r="C40" i="5" s="1"/>
  <c r="E11" i="26"/>
  <c r="E15" i="26"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<sst xmlns="http://schemas.openxmlformats.org/spreadsheetml/2006/main" count="2486" uniqueCount="536">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</sst>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D13" sqref="D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476</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476</v>
      </c>
      <c r="E14" s="150">
        <v>205</v>
      </c>
      <c r="F14" s="150">
        <v>144</v>
      </c>
      <c r="G14" s="150">
        <v>55</v>
      </c>
      <c r="H14" s="150">
        <v>20</v>
      </c>
      <c r="I14" s="151">
        <v>31</v>
      </c>
      <c r="J14" s="152">
        <v>21</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E14" sqref="E14:J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522</v>
      </c>
      <c r="E11" s="144"/>
      <c r="F11" s="144"/>
      <c r="G11" s="144"/>
      <c r="H11" s="144"/>
      <c r="I11" s="144"/>
      <c r="J11" s="145"/>
      <c r="K11" s="143">
        <v>89</v>
      </c>
      <c r="L11" s="144"/>
      <c r="M11" s="144"/>
      <c r="N11" s="144"/>
      <c r="O11" s="144"/>
      <c r="P11" s="144"/>
      <c r="Q11" s="146"/>
    </row>
    <row r="12" spans="2:17" ht="25.5" x14ac:dyDescent="0.2">
      <c r="B12" s="60" t="s">
        <v>159</v>
      </c>
      <c r="C12" s="61" t="s">
        <v>160</v>
      </c>
      <c r="D12" s="143">
        <v>1729</v>
      </c>
      <c r="E12" s="144"/>
      <c r="F12" s="144"/>
      <c r="G12" s="144"/>
      <c r="H12" s="144"/>
      <c r="I12" s="147"/>
      <c r="J12" s="148"/>
      <c r="K12" s="143">
        <v>91</v>
      </c>
      <c r="L12" s="144"/>
      <c r="M12" s="144"/>
      <c r="N12" s="144"/>
      <c r="O12" s="144"/>
      <c r="P12" s="144"/>
      <c r="Q12" s="146"/>
    </row>
    <row r="13" spans="2:17" ht="25.5" x14ac:dyDescent="0.2">
      <c r="B13" s="62" t="s">
        <v>161</v>
      </c>
      <c r="C13" s="61" t="s">
        <v>162</v>
      </c>
      <c r="D13" s="143">
        <v>111</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1727</v>
      </c>
      <c r="E14" s="150">
        <v>404</v>
      </c>
      <c r="F14" s="150">
        <v>281</v>
      </c>
      <c r="G14" s="150">
        <v>183</v>
      </c>
      <c r="H14" s="150">
        <v>114</v>
      </c>
      <c r="I14" s="151">
        <v>154</v>
      </c>
      <c r="J14" s="152">
        <v>591</v>
      </c>
      <c r="K14" s="149">
        <f>SUM(L14:Q14)</f>
        <v>77</v>
      </c>
      <c r="L14" s="150">
        <v>65</v>
      </c>
      <c r="M14" s="150">
        <v>8</v>
      </c>
      <c r="N14" s="150"/>
      <c r="O14" s="150">
        <v>1</v>
      </c>
      <c r="P14" s="151">
        <v>2</v>
      </c>
      <c r="Q14" s="181">
        <v>1</v>
      </c>
    </row>
    <row r="15" spans="2:17" ht="38.25" x14ac:dyDescent="0.2">
      <c r="B15" s="62" t="s">
        <v>165</v>
      </c>
      <c r="C15" s="61" t="s">
        <v>166</v>
      </c>
      <c r="D15" s="149">
        <f>IF(D11+D12-D14-D13=0,"",D11+D12-D14-D13)</f>
        <v>413</v>
      </c>
      <c r="E15" s="144"/>
      <c r="F15" s="144"/>
      <c r="G15" s="144"/>
      <c r="H15" s="144"/>
      <c r="I15" s="147"/>
      <c r="J15" s="148"/>
      <c r="K15" s="149">
        <f>IF(K11+K12-K14-K13=0,"",K11+K12-K14-K13)</f>
        <v>103</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529</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527</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הביטוח והפנסיה של פועלי בנין ועבודות ציבוריות אגודה שיתופית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0.96296296296296291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0.66666666666666663</v>
      </c>
      <c r="G11" s="79">
        <f>IF((' פנסיוני א3'!F12+' פנסיוני א3'!M12+' פנסיוני א3'!F13+' פנסיוני א3'!M13)=0,0,(' פנסיוני א3'!F12+' פנסיוני א3'!M12+' פנסיוני א3'!F13+' פנסיוני א3'!M13)/(' פנסיוני א3'!$C$17+' פנסיוני א3'!$J$17))</f>
        <v>0.14814814814814814</v>
      </c>
      <c r="H11" s="79">
        <f>IF((' פנסיוני א3'!G12+' פנסיוני א3'!N12+' פנסיוני א3'!G13+' פנסיוני א3'!N13)=0,0,(' פנסיוני א3'!G12+' פנסיוני א3'!N12+' פנסיוני א3'!G13+' פנסיוני א3'!N13)/(' פנסיוני א3'!$C$17+' פנסיוני א3'!$J$17))</f>
        <v>3.7037037037037035E-2</v>
      </c>
      <c r="I11" s="79">
        <f>IF((' פנסיוני א3'!H12+' פנסיוני א3'!O12+' פנסיוני א3'!H13+' פנסיוני א3'!O13)=0,0,(' פנסיוני א3'!H12+' פנסיוני א3'!O12+' פנסיוני א3'!H13+' פנסיוני א3'!O13)/(' פנסיוני א3'!$C$17+' פנסיוני א3'!$J$17))</f>
        <v>3.7037037037037035E-2</v>
      </c>
      <c r="J11" s="79">
        <f>IF((' פנסיוני א3'!I12+' פנסיוני א3'!P12+' פנסיוני א3'!I13+' פנסיוני א3'!P13)=0,0,(' פנסיוני א3'!I12+' פנסיוני א3'!P12+' פנסיוני א3'!I13+' פנסיוני א3'!P13)/(' פנסיוני א3'!$C$17+' פנסיוני א3'!$J$17))</f>
        <v>7.407407407407407E-2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0.98974358974358967</v>
      </c>
      <c r="R11" s="79">
        <f>IF(' פנסיוני א3'!AF12+' פנסיוני א3'!AG12+' פנסיוני א3'!AF13+' פנסיוני א3'!AG13=0,0,(' פנסיוני א3'!AF12+' פנסיוני א3'!AG12+' פנסיוני א3'!AF13+' פנסיוני א3'!AG13)/' פנסיוני א3'!$AE$17)</f>
        <v>0.6</v>
      </c>
      <c r="S11" s="79">
        <f>IF(' פנסיוני א3'!AH12+' פנסיוני א3'!AH13=0,0,(' פנסיוני א3'!AH12+' פנסיוני א3'!AH13)/' פנסיוני א3'!$AE$17)</f>
        <v>0.35897435897435898</v>
      </c>
      <c r="T11" s="79">
        <f>IF(' פנסיוני א3'!AI12+' פנסיוני א3'!AI13=0,0,(' פנסיוני א3'!AI12+' פנסיוני א3'!AI13)/' פנסיוני א3'!$AE$17)</f>
        <v>2.564102564102564E-2</v>
      </c>
      <c r="U11" s="79">
        <f>IF(' פנסיוני א3'!AJ12+' פנסיוני א3'!AJ13=0,0,(' פנסיוני א3'!AJ12+' פנסיוני א3'!AJ13)/' פנסיוני א3'!$AE$17)</f>
        <v>0</v>
      </c>
      <c r="V11" s="81">
        <f>IF(' פנסיוני א3'!AK12+' פנסיוני א3'!AK13=0,0,(' פנסיוני א3'!AK12+' פנסיוני א3'!AK13)/' פנסיוני א3'!$AE$17)</f>
        <v>5.1282051282051282E-3</v>
      </c>
    </row>
    <row r="12" spans="1:25" x14ac:dyDescent="0.2">
      <c r="A12" s="202">
        <v>4</v>
      </c>
      <c r="B12" s="203" t="s">
        <v>77</v>
      </c>
      <c r="C12" s="272"/>
      <c r="D12" s="273"/>
      <c r="E12" s="78">
        <f>SUM(F12:J12)</f>
        <v>3.7037037037037035E-2</v>
      </c>
      <c r="F12" s="79">
        <f>IF((' פנסיוני א3'!D14+' פנסיוני א3'!K14+' פנסיוני א3'!E14+' פנסיוני א3'!L14)=0,0,(' פנסיוני א3'!D14+' פנסיוני א3'!K14+' פנסיוני א3'!E14+' פנסיוני א3'!L14)/(' פנסיוני א3'!$C$17+' פנסיוני א3'!$J$17))</f>
        <v>3.7037037037037035E-2</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1.0256410256410256E-2</v>
      </c>
      <c r="R12" s="79">
        <f>IF(' פנסיוני א3'!AF14+' פנסיוני א3'!AG14=0,0,(' פנסיוני א3'!AF14+' פנסיוני א3'!AG14)/' פנסיוני א3'!$AE$17)</f>
        <v>0</v>
      </c>
      <c r="S12" s="79">
        <f>IF(' פנסיוני א3'!AH14=0,0,' פנסיוני א3'!AH14/' פנסיוני א3'!$AE$17)</f>
        <v>5.1282051282051282E-3</v>
      </c>
      <c r="T12" s="79">
        <f>IF(' פנסיוני א3'!AI14=0,0,' פנסיוני א3'!AI14/' פנסיוני א3'!$AE$17)</f>
        <v>5.1282051282051282E-3</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6" t="s">
        <v>183</v>
      </c>
      <c r="C15" s="467"/>
      <c r="D15" s="467"/>
      <c r="E15" s="78">
        <f t="shared" ref="E15:V15" si="0">SUM(E11:E14)</f>
        <v>1</v>
      </c>
      <c r="F15" s="92">
        <f t="shared" si="0"/>
        <v>0.70370370370370372</v>
      </c>
      <c r="G15" s="92">
        <f t="shared" si="0"/>
        <v>0.14814814814814814</v>
      </c>
      <c r="H15" s="92">
        <f t="shared" si="0"/>
        <v>3.7037037037037035E-2</v>
      </c>
      <c r="I15" s="92">
        <f t="shared" si="0"/>
        <v>3.7037037037037035E-2</v>
      </c>
      <c r="J15" s="83">
        <f t="shared" si="0"/>
        <v>7.407407407407407E-2</v>
      </c>
      <c r="K15" s="78">
        <f t="shared" si="0"/>
        <v>0</v>
      </c>
      <c r="L15" s="92">
        <f t="shared" si="0"/>
        <v>0</v>
      </c>
      <c r="M15" s="92">
        <f t="shared" si="0"/>
        <v>0</v>
      </c>
      <c r="N15" s="92">
        <f t="shared" si="0"/>
        <v>0</v>
      </c>
      <c r="O15" s="92">
        <f t="shared" si="0"/>
        <v>0</v>
      </c>
      <c r="P15" s="83">
        <f t="shared" si="0"/>
        <v>0</v>
      </c>
      <c r="Q15" s="78">
        <f t="shared" si="0"/>
        <v>0.99999999999999989</v>
      </c>
      <c r="R15" s="92">
        <f t="shared" si="0"/>
        <v>0.6</v>
      </c>
      <c r="S15" s="92">
        <f t="shared" si="0"/>
        <v>0.36410256410256409</v>
      </c>
      <c r="T15" s="92">
        <f t="shared" si="0"/>
        <v>3.0769230769230767E-2</v>
      </c>
      <c r="U15" s="92">
        <f t="shared" si="0"/>
        <v>0</v>
      </c>
      <c r="V15" s="83">
        <f t="shared" si="0"/>
        <v>5.1282051282051282E-3</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3" t="s">
        <v>77</v>
      </c>
      <c r="C18" s="464"/>
      <c r="D18" s="465"/>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446</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1</v>
      </c>
      <c r="V21" s="81">
        <f>IF(' פנסיוני א3'!AK24=0,0,' פנסיוני א3'!AK24/' פנסיוני א3'!$AE$28)</f>
        <v>0</v>
      </c>
    </row>
    <row r="22" spans="1:22" x14ac:dyDescent="0.2">
      <c r="A22" s="202">
        <v>2</v>
      </c>
      <c r="B22" s="463" t="s">
        <v>77</v>
      </c>
      <c r="C22" s="464"/>
      <c r="D22" s="465"/>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3" t="s">
        <v>84</v>
      </c>
      <c r="C23" s="464"/>
      <c r="D23" s="465"/>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6" t="s">
        <v>85</v>
      </c>
      <c r="C24" s="467"/>
      <c r="D24" s="471"/>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2" t="s">
        <v>86</v>
      </c>
      <c r="C25" s="473"/>
      <c r="D25" s="474"/>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0</v>
      </c>
      <c r="U25" s="103">
        <f t="shared" si="2"/>
        <v>1</v>
      </c>
      <c r="V25" s="102">
        <f t="shared" si="2"/>
        <v>0</v>
      </c>
    </row>
    <row r="26" spans="1:22" x14ac:dyDescent="0.2">
      <c r="A26" s="262"/>
      <c r="B26" s="447"/>
      <c r="C26" s="447"/>
      <c r="D26" s="447"/>
    </row>
    <row r="27" spans="1:22" x14ac:dyDescent="0.2">
      <c r="A27" s="301"/>
      <c r="B27" s="364" t="s">
        <v>527</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0.43067226890756305</v>
      </c>
      <c r="E10" s="116">
        <f>IF('נספח א4 - G'!$D$14=0,"",'נספח א4 - G'!F14/'נספח א4 - G'!$D$14)</f>
        <v>0.30252100840336132</v>
      </c>
      <c r="F10" s="116">
        <f>IF('נספח א4 - G'!$D$14=0,"",'נספח א4 - G'!G14/'נספח א4 - G'!$D$14)</f>
        <v>0.11554621848739496</v>
      </c>
      <c r="G10" s="116">
        <f>IF('נספח א4 - G'!$D$14=0,"",'נספח א4 - G'!H14/'נספח א4 - G'!$D$14)</f>
        <v>4.2016806722689079E-2</v>
      </c>
      <c r="H10" s="116">
        <f>IF('נספח א4 - G'!$D$14=0,"",'נספח א4 - G'!I14/'נספח א4 - G'!$D$14)</f>
        <v>6.5126050420168072E-2</v>
      </c>
      <c r="I10" s="116">
        <f>IF('נספח א4 - G'!$D$14=0,"",'נספח א4 - G'!J14/'נספח א4 - G'!$D$14)</f>
        <v>4.4117647058823532E-2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F22" sqref="F22"/>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235</v>
      </c>
      <c r="C13" s="218">
        <f>VLOOKUP(B13,'רשימת גופים'!A3:B230,2,0)</f>
        <v>570005850</v>
      </c>
      <c r="D13" s="155" t="s">
        <v>534</v>
      </c>
      <c r="E13" s="156" t="s">
        <v>535</v>
      </c>
      <c r="F13" s="156">
        <v>2020</v>
      </c>
      <c r="G13" s="209" t="s">
        <v>447</v>
      </c>
      <c r="H13" s="383" t="str">
        <f>CONCATENATE("netunim","_",C13,"_",F13,".xlsx")</f>
        <v>netunim_570005850_2020.xlsx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0.23393167342211929</v>
      </c>
      <c r="E10" s="116">
        <f>IF('נספח א4 - P'!$D$14=0,"",'נספח א4 - P'!F14/'נספח א4 - P'!$D$14)</f>
        <v>0.16270990156340476</v>
      </c>
      <c r="F10" s="116">
        <f>IF('נספח א4 - P'!$D$14=0,"",'נספח א4 - P'!G14/'נספח א4 - P'!$D$14)</f>
        <v>0.10596409959467284</v>
      </c>
      <c r="G10" s="116">
        <f>IF('נספח א4 - P'!$D$14=0,"",'נספח א4 - P'!H14/'נספח א4 - P'!$D$14)</f>
        <v>6.6010422698320789E-2</v>
      </c>
      <c r="H10" s="116">
        <f>IF('נספח א4 - P'!$D$14=0,"",'נספח א4 - P'!I14/'נספח א4 - P'!$D$14)</f>
        <v>8.9171974522292988E-2</v>
      </c>
      <c r="I10" s="116">
        <f>IF('נספח א4 - P'!$D$14=0,"",'נספח א4 - P'!J14/'נספח א4 - P'!$D$14)</f>
        <v>0.34221192819918933</v>
      </c>
      <c r="J10" s="116">
        <f>IF('נספח א4 - P'!$K$14=0,"",'נספח א4 - P'!K14/'נספח א4 - P'!$K$14)</f>
        <v>1</v>
      </c>
      <c r="K10" s="116">
        <f>IF('נספח א4 - P'!$K$14=0,"",'נספח א4 - P'!L14/'נספח א4 - P'!$K$14)</f>
        <v>0.8441558441558441</v>
      </c>
      <c r="L10" s="116">
        <f>IF('נספח א4 - P'!$K$14=0,"",'נספח א4 - P'!M14/'נספח א4 - P'!$K$14)</f>
        <v>0.1038961038961039</v>
      </c>
      <c r="M10" s="116">
        <f>IF('נספח א4 - P'!$K$14=0,"",'נספח א4 - P'!N14/'נספח א4 - P'!$K$14)</f>
        <v>0</v>
      </c>
      <c r="N10" s="116">
        <f>IF('נספח א4 - P'!$K$14=0,"",'נספח א4 - P'!O14/'נספח א4 - P'!$K$14)</f>
        <v>1.2987012987012988E-2</v>
      </c>
      <c r="O10" s="116">
        <f>IF('נספח א4 - P'!$K$14=0,"",'נספח א4 - P'!P14/'נספח א4 - P'!$K$14)</f>
        <v>2.5974025974025976E-2</v>
      </c>
      <c r="P10" s="117">
        <f>IF('נספח א4 - P'!$K$14=0,"",'נספח א4 - P'!Q14/'נספח א4 - P'!$K$14)</f>
        <v>1.2987012987012988E-2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495</v>
      </c>
      <c r="E7" s="47" t="s">
        <v>496</v>
      </c>
      <c r="F7" s="11" t="s">
        <v>394</v>
      </c>
      <c r="G7" s="11" t="s">
        <v>395</v>
      </c>
      <c r="H7" s="11" t="s">
        <v>396</v>
      </c>
      <c r="I7" s="157" t="s">
        <v>41</v>
      </c>
      <c r="J7" s="525"/>
      <c r="K7" s="11" t="s">
        <v>495</v>
      </c>
      <c r="L7" s="47" t="s">
        <v>496</v>
      </c>
      <c r="M7" s="11" t="s">
        <v>394</v>
      </c>
      <c r="N7" s="11" t="s">
        <v>395</v>
      </c>
      <c r="O7" s="11" t="s">
        <v>396</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394</v>
      </c>
      <c r="I31" s="11" t="s">
        <v>395</v>
      </c>
      <c r="J31" s="11" t="s">
        <v>396</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525</v>
      </c>
      <c r="C38" s="503" t="s">
        <v>462</v>
      </c>
      <c r="D38" s="503"/>
      <c r="E38" s="504"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446</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495</v>
      </c>
      <c r="H95" s="326" t="s">
        <v>496</v>
      </c>
      <c r="I95" s="325" t="s">
        <v>394</v>
      </c>
      <c r="J95" s="325" t="s">
        <v>395</v>
      </c>
      <c r="K95" s="325" t="s">
        <v>396</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498</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7" t="s">
        <v>499</v>
      </c>
      <c r="C99" s="518" t="s">
        <v>458</v>
      </c>
      <c r="D99" s="518"/>
      <c r="E99" s="519"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521</v>
      </c>
      <c r="C103" s="518" t="s">
        <v>462</v>
      </c>
      <c r="D103" s="518"/>
      <c r="E103" s="519"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446</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הביטוח והפנסיה של פועלי בנין ועבודות ציבוריות אגודה שיתופית בע"מ</v>
      </c>
    </row>
    <row r="3" spans="1:145" ht="15.75" x14ac:dyDescent="0.25">
      <c r="B3" s="183" t="str">
        <f>CONCATENATE(הוראות!Z13,הוראות!F13)</f>
        <v>הנתונים ביחידות בודדות לשנת 2020</v>
      </c>
    </row>
    <row r="4" spans="1:145" ht="12.75" customHeight="1" x14ac:dyDescent="0.2">
      <c r="B4" s="182" t="s">
        <v>425</v>
      </c>
      <c r="C4" s="404" t="s">
        <v>26</v>
      </c>
      <c r="D4" s="405"/>
      <c r="E4" s="405"/>
      <c r="F4" s="405"/>
      <c r="G4" s="405"/>
      <c r="H4" s="405"/>
      <c r="I4" s="406"/>
      <c r="J4" s="396" t="s">
        <v>27</v>
      </c>
      <c r="K4" s="397"/>
      <c r="L4" s="397"/>
      <c r="M4" s="397"/>
      <c r="N4" s="397"/>
      <c r="O4" s="397"/>
      <c r="P4" s="397"/>
      <c r="Q4" s="397"/>
      <c r="R4" s="397"/>
      <c r="S4" s="397"/>
      <c r="T4" s="397"/>
      <c r="U4" s="397"/>
      <c r="V4" s="397"/>
      <c r="W4" s="398"/>
      <c r="X4" s="396" t="s">
        <v>529</v>
      </c>
      <c r="Y4" s="397"/>
      <c r="Z4" s="397"/>
      <c r="AA4" s="397"/>
      <c r="AB4" s="397"/>
      <c r="AC4" s="397"/>
      <c r="AD4" s="397"/>
      <c r="AE4" s="397"/>
      <c r="AF4" s="397"/>
      <c r="AG4" s="397"/>
      <c r="AH4" s="397"/>
      <c r="AI4" s="397"/>
      <c r="AJ4" s="397"/>
      <c r="AK4" s="398"/>
      <c r="AL4" s="396" t="s">
        <v>530</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502</v>
      </c>
      <c r="E7" s="47" t="s">
        <v>503</v>
      </c>
      <c r="F7" s="47" t="s">
        <v>36</v>
      </c>
      <c r="G7" s="47" t="s">
        <v>37</v>
      </c>
      <c r="H7" s="47" t="s">
        <v>38</v>
      </c>
      <c r="I7" s="160" t="s">
        <v>39</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501</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501</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500</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7" t="s">
        <v>499</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הביטוח והפנסיה של פועלי בנין ועבודות ציבוריות אגודה שיתופית בע"מ</v>
      </c>
    </row>
    <row r="3" spans="1:121" ht="15.75" x14ac:dyDescent="0.25">
      <c r="B3" s="225" t="str">
        <f>CONCATENATE(הוראות!Z13,הוראות!F13)</f>
        <v>הנתונים ביחידות בודדות לשנת 2020</v>
      </c>
    </row>
    <row r="4" spans="1:121" ht="12.75" customHeight="1" x14ac:dyDescent="0.2">
      <c r="B4" s="182" t="s">
        <v>425</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c r="AL7" s="403"/>
      <c r="AM7" s="240" t="s">
        <v>495</v>
      </c>
      <c r="AN7" s="47" t="s">
        <v>496</v>
      </c>
      <c r="AO7" s="47" t="s">
        <v>394</v>
      </c>
      <c r="AP7" s="47" t="s">
        <v>395</v>
      </c>
      <c r="AQ7" s="47" t="s">
        <v>396</v>
      </c>
      <c r="AR7" s="160" t="s">
        <v>41</v>
      </c>
      <c r="AS7" s="403"/>
      <c r="AT7" s="240" t="s">
        <v>495</v>
      </c>
      <c r="AU7" s="47" t="s">
        <v>496</v>
      </c>
      <c r="AV7" s="47" t="s">
        <v>394</v>
      </c>
      <c r="AW7" s="47" t="s">
        <v>395</v>
      </c>
      <c r="AX7" s="47" t="s">
        <v>396</v>
      </c>
      <c r="AY7" s="160" t="s">
        <v>41</v>
      </c>
      <c r="AZ7" s="403"/>
      <c r="BA7" s="240" t="s">
        <v>495</v>
      </c>
      <c r="BB7" s="47" t="s">
        <v>496</v>
      </c>
      <c r="BC7" s="47" t="s">
        <v>394</v>
      </c>
      <c r="BD7" s="47" t="s">
        <v>395</v>
      </c>
      <c r="BE7" s="47" t="s">
        <v>396</v>
      </c>
      <c r="BF7" s="160" t="s">
        <v>41</v>
      </c>
      <c r="BG7" s="403"/>
      <c r="BH7" s="240" t="s">
        <v>495</v>
      </c>
      <c r="BI7" s="47" t="s">
        <v>496</v>
      </c>
      <c r="BJ7" s="47" t="s">
        <v>394</v>
      </c>
      <c r="BK7" s="47" t="s">
        <v>395</v>
      </c>
      <c r="BL7" s="47" t="s">
        <v>396</v>
      </c>
      <c r="BM7" s="160" t="s">
        <v>41</v>
      </c>
      <c r="BN7" s="403"/>
      <c r="BO7" s="240" t="s">
        <v>495</v>
      </c>
      <c r="BP7" s="47" t="s">
        <v>496</v>
      </c>
      <c r="BQ7" s="47" t="s">
        <v>394</v>
      </c>
      <c r="BR7" s="47" t="s">
        <v>395</v>
      </c>
      <c r="BS7" s="47" t="s">
        <v>396</v>
      </c>
      <c r="BT7" s="160" t="s">
        <v>41</v>
      </c>
      <c r="BU7" s="403"/>
      <c r="BV7" s="240" t="s">
        <v>495</v>
      </c>
      <c r="BW7" s="47" t="s">
        <v>496</v>
      </c>
      <c r="BX7" s="47" t="s">
        <v>394</v>
      </c>
      <c r="BY7" s="47" t="s">
        <v>395</v>
      </c>
      <c r="BZ7" s="47" t="s">
        <v>396</v>
      </c>
      <c r="CA7" s="160" t="s">
        <v>41</v>
      </c>
      <c r="CB7" s="403"/>
      <c r="CC7" s="240" t="s">
        <v>495</v>
      </c>
      <c r="CD7" s="47" t="s">
        <v>496</v>
      </c>
      <c r="CE7" s="47" t="s">
        <v>394</v>
      </c>
      <c r="CF7" s="47" t="s">
        <v>395</v>
      </c>
      <c r="CG7" s="47" t="s">
        <v>396</v>
      </c>
      <c r="CH7" s="160" t="s">
        <v>41</v>
      </c>
      <c r="CI7" s="403"/>
      <c r="CJ7" s="240" t="s">
        <v>495</v>
      </c>
      <c r="CK7" s="47" t="s">
        <v>496</v>
      </c>
      <c r="CL7" s="47" t="s">
        <v>394</v>
      </c>
      <c r="CM7" s="47" t="s">
        <v>395</v>
      </c>
      <c r="CN7" s="47" t="s">
        <v>396</v>
      </c>
      <c r="CO7" s="160" t="s">
        <v>41</v>
      </c>
      <c r="CP7" s="403"/>
      <c r="CQ7" s="240" t="s">
        <v>495</v>
      </c>
      <c r="CR7" s="47" t="s">
        <v>496</v>
      </c>
      <c r="CS7" s="47" t="s">
        <v>394</v>
      </c>
      <c r="CT7" s="47" t="s">
        <v>395</v>
      </c>
      <c r="CU7" s="47" t="s">
        <v>396</v>
      </c>
      <c r="CV7" s="160" t="s">
        <v>41</v>
      </c>
      <c r="CW7" s="403"/>
      <c r="CX7" s="240" t="s">
        <v>495</v>
      </c>
      <c r="CY7" s="47" t="s">
        <v>496</v>
      </c>
      <c r="CZ7" s="47" t="s">
        <v>394</v>
      </c>
      <c r="DA7" s="47" t="s">
        <v>395</v>
      </c>
      <c r="DB7" s="47" t="s">
        <v>396</v>
      </c>
      <c r="DC7" s="160" t="s">
        <v>41</v>
      </c>
      <c r="DD7" s="403"/>
      <c r="DE7" s="240" t="s">
        <v>495</v>
      </c>
      <c r="DF7" s="47" t="s">
        <v>496</v>
      </c>
      <c r="DG7" s="47" t="s">
        <v>394</v>
      </c>
      <c r="DH7" s="47" t="s">
        <v>395</v>
      </c>
      <c r="DI7" s="47" t="s">
        <v>396</v>
      </c>
      <c r="DJ7" s="160" t="s">
        <v>41</v>
      </c>
      <c r="DK7" s="403"/>
      <c r="DL7" s="240" t="s">
        <v>495</v>
      </c>
      <c r="DM7" s="47" t="s">
        <v>496</v>
      </c>
      <c r="DN7" s="47" t="s">
        <v>394</v>
      </c>
      <c r="DO7" s="47" t="s">
        <v>395</v>
      </c>
      <c r="DP7" s="47" t="s">
        <v>396</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500</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7" t="s">
        <v>499</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J25" sqref="AJ2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הביטוח והפנסיה של פועלי בנין ועבודות ציבוריות אגודה שיתופית בע"מ</v>
      </c>
    </row>
    <row r="3" spans="1:39" ht="15.75" x14ac:dyDescent="0.25">
      <c r="B3" s="183" t="str">
        <f>CONCATENATE(הוראות!Z13,הוראות!F13)</f>
        <v>הנתונים ביחידות בודדות לשנת 2020</v>
      </c>
    </row>
    <row r="4" spans="1:39" ht="12.75" customHeight="1" x14ac:dyDescent="0.2">
      <c r="B4" s="182" t="s">
        <v>425</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495</v>
      </c>
      <c r="E7" s="47" t="s">
        <v>496</v>
      </c>
      <c r="F7" s="47" t="s">
        <v>394</v>
      </c>
      <c r="G7" s="47" t="s">
        <v>395</v>
      </c>
      <c r="H7" s="47" t="s">
        <v>396</v>
      </c>
      <c r="I7" s="160" t="s">
        <v>41</v>
      </c>
      <c r="J7" s="403"/>
      <c r="K7" s="240" t="s">
        <v>495</v>
      </c>
      <c r="L7" s="47" t="s">
        <v>496</v>
      </c>
      <c r="M7" s="47" t="s">
        <v>394</v>
      </c>
      <c r="N7" s="47" t="s">
        <v>395</v>
      </c>
      <c r="O7" s="47" t="s">
        <v>396</v>
      </c>
      <c r="P7" s="160" t="s">
        <v>41</v>
      </c>
      <c r="Q7" s="403"/>
      <c r="R7" s="240" t="s">
        <v>495</v>
      </c>
      <c r="S7" s="47" t="s">
        <v>496</v>
      </c>
      <c r="T7" s="47" t="s">
        <v>394</v>
      </c>
      <c r="U7" s="47" t="s">
        <v>395</v>
      </c>
      <c r="V7" s="47" t="s">
        <v>396</v>
      </c>
      <c r="W7" s="160" t="s">
        <v>41</v>
      </c>
      <c r="X7" s="403"/>
      <c r="Y7" s="240" t="s">
        <v>495</v>
      </c>
      <c r="Z7" s="47" t="s">
        <v>496</v>
      </c>
      <c r="AA7" s="47" t="s">
        <v>394</v>
      </c>
      <c r="AB7" s="47" t="s">
        <v>395</v>
      </c>
      <c r="AC7" s="47" t="s">
        <v>396</v>
      </c>
      <c r="AD7" s="160" t="s">
        <v>41</v>
      </c>
      <c r="AE7" s="403"/>
      <c r="AF7" s="240" t="s">
        <v>495</v>
      </c>
      <c r="AG7" s="47" t="s">
        <v>496</v>
      </c>
      <c r="AH7" s="47" t="s">
        <v>394</v>
      </c>
      <c r="AI7" s="47" t="s">
        <v>395</v>
      </c>
      <c r="AJ7" s="47" t="s">
        <v>396</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28</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84</v>
      </c>
      <c r="AF10" s="179"/>
      <c r="AG10" s="177"/>
      <c r="AH10" s="177"/>
      <c r="AI10" s="177"/>
      <c r="AJ10" s="177"/>
      <c r="AK10" s="178"/>
    </row>
    <row r="11" spans="1:39" ht="12.75" customHeight="1" x14ac:dyDescent="0.2">
      <c r="A11" s="166">
        <f>A10+1</f>
        <v>2</v>
      </c>
      <c r="B11" s="167" t="s">
        <v>75</v>
      </c>
      <c r="C11" s="318">
        <v>26</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159</v>
      </c>
      <c r="AF11" s="179"/>
      <c r="AG11" s="177"/>
      <c r="AH11" s="177"/>
      <c r="AI11" s="177"/>
      <c r="AJ11" s="177"/>
      <c r="AK11" s="178"/>
    </row>
    <row r="12" spans="1:39" x14ac:dyDescent="0.2">
      <c r="A12" s="166">
        <v>3</v>
      </c>
      <c r="B12" s="167" t="s">
        <v>498</v>
      </c>
      <c r="C12" s="250">
        <f>SUM(D12:I12)</f>
        <v>26</v>
      </c>
      <c r="D12" s="314">
        <v>15</v>
      </c>
      <c r="E12" s="308">
        <v>3</v>
      </c>
      <c r="F12" s="314">
        <v>4</v>
      </c>
      <c r="G12" s="314">
        <v>1</v>
      </c>
      <c r="H12" s="314">
        <v>1</v>
      </c>
      <c r="I12" s="315">
        <v>2</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193</v>
      </c>
      <c r="AF12" s="314">
        <v>36</v>
      </c>
      <c r="AG12" s="308">
        <v>81</v>
      </c>
      <c r="AH12" s="314">
        <v>70</v>
      </c>
      <c r="AI12" s="314">
        <v>5</v>
      </c>
      <c r="AJ12" s="314"/>
      <c r="AK12" s="315">
        <v>1</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v>
      </c>
      <c r="D14" s="314"/>
      <c r="E14" s="308">
        <v>1</v>
      </c>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2</v>
      </c>
      <c r="AF14" s="314"/>
      <c r="AG14" s="308"/>
      <c r="AH14" s="314">
        <v>1</v>
      </c>
      <c r="AI14" s="314">
        <v>1</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27</v>
      </c>
      <c r="D17" s="233">
        <f t="shared" si="0"/>
        <v>15</v>
      </c>
      <c r="E17" s="32">
        <f t="shared" si="0"/>
        <v>4</v>
      </c>
      <c r="F17" s="29">
        <f t="shared" si="0"/>
        <v>4</v>
      </c>
      <c r="G17" s="29">
        <f t="shared" si="0"/>
        <v>1</v>
      </c>
      <c r="H17" s="29">
        <f t="shared" si="0"/>
        <v>1</v>
      </c>
      <c r="I17" s="33">
        <f t="shared" si="0"/>
        <v>2</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195</v>
      </c>
      <c r="AF17" s="31">
        <f t="shared" si="0"/>
        <v>36</v>
      </c>
      <c r="AG17" s="32">
        <f t="shared" si="0"/>
        <v>81</v>
      </c>
      <c r="AH17" s="29">
        <f t="shared" ref="AH17" si="1">SUM(AH12:AH16)</f>
        <v>71</v>
      </c>
      <c r="AI17" s="29">
        <f>SUM(AI12:AI16)</f>
        <v>6</v>
      </c>
      <c r="AJ17" s="29">
        <f>SUM(AJ12:AJ16)</f>
        <v>0</v>
      </c>
      <c r="AK17" s="180">
        <f>SUM(AK12:AK16)</f>
        <v>1</v>
      </c>
    </row>
    <row r="18" spans="1:37" x14ac:dyDescent="0.2">
      <c r="A18" s="166">
        <v>8</v>
      </c>
      <c r="B18" s="167" t="s">
        <v>524</v>
      </c>
      <c r="C18" s="250">
        <f>IF(C10+C11-C17=0,0,C10+C11-C17)</f>
        <v>27</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48</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v>
      </c>
      <c r="AF24" s="314"/>
      <c r="AG24" s="308"/>
      <c r="AH24" s="314"/>
      <c r="AI24" s="314"/>
      <c r="AJ24" s="314">
        <v>1</v>
      </c>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v>
      </c>
      <c r="AF28" s="35">
        <f t="shared" si="5"/>
        <v>0</v>
      </c>
      <c r="AG28" s="36">
        <f t="shared" ref="AG28" si="6">SUM(AG24:AG27)</f>
        <v>0</v>
      </c>
      <c r="AH28" s="36">
        <f>SUM(AH24:AH27)</f>
        <v>0</v>
      </c>
      <c r="AI28" s="36">
        <f>SUM(AI24:AI27)</f>
        <v>0</v>
      </c>
      <c r="AJ28" s="36">
        <f>SUM(AJ24:AJ27)</f>
        <v>1</v>
      </c>
      <c r="AK28" s="38">
        <f>SUM(AK24:AK27)</f>
        <v>0</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0.96296296296296291</v>
      </c>
      <c r="D35" s="235">
        <f>IF((' פנסיוני א3'!D12+' פנסיוני א3'!K12)=0,0,(' פנסיוני א3'!D12+' פנסיוני א3'!K12)/(' פנסיוני א3'!$C$17+' פנסיוני א3'!$J$17))</f>
        <v>0.55555555555555558</v>
      </c>
      <c r="E35" s="235">
        <f>IF((' פנסיוני א3'!E12+' פנסיוני א3'!L12)=0,0,(' פנסיוני א3'!E12+' פנסיוני א3'!L12)/(' פנסיוני א3'!$C$17+' פנסיוני א3'!$J$17))</f>
        <v>0.1111111111111111</v>
      </c>
      <c r="F35" s="235">
        <f>IF((' פנסיוני א3'!F12+' פנסיוני א3'!M12)=0,0,(' פנסיוני א3'!F12+' פנסיוני א3'!M12)/(' פנסיוני א3'!$C$17+' פנסיוני א3'!$J$17))</f>
        <v>0.14814814814814814</v>
      </c>
      <c r="G35" s="235">
        <f>IF((' פנסיוני א3'!G12+' פנסיוני א3'!N12)=0,0,(' פנסיוני א3'!G12+' פנסיוני א3'!N12)/(' פנסיוני א3'!$C$17+' פנסיוני א3'!$J$17))</f>
        <v>3.7037037037037035E-2</v>
      </c>
      <c r="H35" s="235">
        <f>IF((' פנסיוני א3'!H12+' פנסיוני א3'!O12)=0,0,(' פנסיוני א3'!H12+' פנסיוני א3'!O12)/(' פנסיוני א3'!$C$17+' פנסיוני א3'!$J$17))</f>
        <v>3.7037037037037035E-2</v>
      </c>
      <c r="I35" s="235">
        <f>IF((' פנסיוני א3'!I12+' פנסיוני א3'!P12)=0,0,(' פנסיוני א3'!I12+' פנסיוני א3'!P12)/(' פנסיוני א3'!$C$17+' פנסיוני א3'!$J$17))</f>
        <v>7.407407407407407E-2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0.98974358974358989</v>
      </c>
      <c r="R35" s="235">
        <f>IF(' פנסיוני א3'!AF12=0,0,' פנסיוני א3'!AF12/' פנסיוני א3'!$AE$17)</f>
        <v>0.18461538461538463</v>
      </c>
      <c r="S35" s="235">
        <f>IF(' פנסיוני א3'!AG12=0,0,' פנסיוני א3'!AG12/' פנסיוני א3'!$AE$17)</f>
        <v>0.41538461538461541</v>
      </c>
      <c r="T35" s="235">
        <f>IF(' פנסיוני א3'!AH12=0,0,' פנסיוני א3'!AH12/' פנסיוני א3'!$AE$17)</f>
        <v>0.35897435897435898</v>
      </c>
      <c r="U35" s="235">
        <f>IF(' פנסיוני א3'!AI12=0,0,' פנסיוני א3'!AI12/' פנסיוני א3'!$AE$17)</f>
        <v>2.564102564102564E-2</v>
      </c>
      <c r="V35" s="235">
        <f>IF(' פנסיוני א3'!AJ12=0,0,' פנסיוני א3'!AJ12/' פנסיוני א3'!$AE$17)</f>
        <v>0</v>
      </c>
      <c r="W35" s="239">
        <f>IF(' פנסיוני א3'!AK12=0,0,' פנסיוני א3'!AK12/' פנסיוני א3'!$AE$17)</f>
        <v>5.1282051282051282E-3</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3.7037037037037035E-2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3.7037037037037035E-2</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1.0256410256410256E-2</v>
      </c>
      <c r="R37" s="79">
        <f>IF(' פנסיוני א3'!AF14=0,0,' פנסיוני א3'!AF14/' פנסיוני א3'!$AE$17)</f>
        <v>0</v>
      </c>
      <c r="S37" s="79">
        <f>IF(' פנסיוני א3'!AG14=0,0,' פנסיוני א3'!AG14/' פנסיוני א3'!$AE$17)</f>
        <v>0</v>
      </c>
      <c r="T37" s="79">
        <f>IF(' פנסיוני א3'!AH14=0,0,' פנסיוני א3'!AH14/' פנסיוני א3'!$AE$17)</f>
        <v>5.1282051282051282E-3</v>
      </c>
      <c r="U37" s="79">
        <f>IF(' פנסיוני א3'!AI14=0,0,' פנסיוני א3'!AI14/' פנסיוני א3'!$AE$17)</f>
        <v>5.1282051282051282E-3</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0.55555555555555558</v>
      </c>
      <c r="E40" s="237">
        <f t="shared" si="7"/>
        <v>0.14814814814814814</v>
      </c>
      <c r="F40" s="237">
        <f t="shared" si="7"/>
        <v>0.14814814814814814</v>
      </c>
      <c r="G40" s="237">
        <f t="shared" si="7"/>
        <v>3.7037037037037035E-2</v>
      </c>
      <c r="H40" s="237">
        <f t="shared" si="7"/>
        <v>3.7037037037037035E-2</v>
      </c>
      <c r="I40" s="238">
        <f t="shared" si="7"/>
        <v>7.407407407407407E-2</v>
      </c>
      <c r="J40" s="234">
        <f>SUM(J35:J39)</f>
        <v>0</v>
      </c>
      <c r="K40" s="237">
        <f t="shared" ref="K40:P40" si="8">SUM(K35:K39)</f>
        <v>0</v>
      </c>
      <c r="L40" s="237">
        <f t="shared" si="8"/>
        <v>0</v>
      </c>
      <c r="M40" s="237">
        <f t="shared" si="8"/>
        <v>0</v>
      </c>
      <c r="N40" s="237">
        <f t="shared" si="8"/>
        <v>0</v>
      </c>
      <c r="O40" s="237">
        <f t="shared" si="8"/>
        <v>0</v>
      </c>
      <c r="P40" s="238">
        <f t="shared" si="8"/>
        <v>0</v>
      </c>
      <c r="Q40" s="234">
        <f>SUM(Q35:Q39)</f>
        <v>1.0000000000000002</v>
      </c>
      <c r="R40" s="237">
        <f t="shared" ref="R40:W40" si="9">SUM(R35:R39)</f>
        <v>0.18461538461538463</v>
      </c>
      <c r="S40" s="237">
        <f t="shared" si="9"/>
        <v>0.41538461538461541</v>
      </c>
      <c r="T40" s="237">
        <f t="shared" si="9"/>
        <v>0.36410256410256409</v>
      </c>
      <c r="U40" s="237">
        <f t="shared" si="9"/>
        <v>3.0769230769230767E-2</v>
      </c>
      <c r="V40" s="237">
        <f t="shared" si="9"/>
        <v>0</v>
      </c>
      <c r="W40" s="238">
        <f t="shared" si="9"/>
        <v>5.1282051282051282E-3</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1</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v>
      </c>
      <c r="U50" s="103">
        <f t="shared" si="11"/>
        <v>0</v>
      </c>
      <c r="V50" s="103">
        <f t="shared" si="11"/>
        <v>1</v>
      </c>
      <c r="W50" s="102">
        <f t="shared" si="11"/>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הביטוח והפנסיה של פועלי בנין ועבודות ציבוריות אגודה שיתופית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500</v>
      </c>
      <c r="C11" s="438"/>
      <c r="D11" s="439"/>
      <c r="E11" s="234">
        <f>SUM(F11:K11)</f>
        <v>0.96296296296296291</v>
      </c>
      <c r="F11" s="235">
        <f>IF((' פנסיוני א3'!D12+' פנסיוני א3'!K12)=0,0,(' פנסיוני א3'!D12+' פנסיוני א3'!K12)/(' פנסיוני א3'!$C$17+' פנסיוני א3'!$J$17))</f>
        <v>0.55555555555555558</v>
      </c>
      <c r="G11" s="235">
        <f>IF((' פנסיוני א3'!E12+' פנסיוני א3'!L12)=0,0,(' פנסיוני א3'!E12+' פנסיוני א3'!L12)/(' פנסיוני א3'!$C$17+' פנסיוני א3'!$J$17))</f>
        <v>0.1111111111111111</v>
      </c>
      <c r="H11" s="235">
        <f>IF((' פנסיוני א3'!F12+' פנסיוני א3'!M12)=0,0,(' פנסיוני א3'!F12+' פנסיוני א3'!M12)/(' פנסיוני א3'!$C$17+' פנסיוני א3'!$J$17))</f>
        <v>0.14814814814814814</v>
      </c>
      <c r="I11" s="235">
        <f>IF((' פנסיוני א3'!G12+' פנסיוני א3'!N12)=0,0,(' פנסיוני א3'!G12+' פנסיוני א3'!N12)/(' פנסיוני א3'!$C$17+' פנסיוני א3'!$J$17))</f>
        <v>3.7037037037037035E-2</v>
      </c>
      <c r="J11" s="235">
        <f>IF((' פנסיוני א3'!H12+' פנסיוני א3'!O12)=0,0,(' פנסיוני א3'!H12+' פנסיוני א3'!O12)/(' פנסיוני א3'!$C$17+' פנסיוני א3'!$J$17))</f>
        <v>3.7037037037037035E-2</v>
      </c>
      <c r="K11" s="235">
        <f>IF((' פנסיוני א3'!I12+' פנסיוני א3'!P12)=0,0,(' פנסיוני א3'!I12+' פנסיוני א3'!P12)/(' פנסיוני א3'!$C$17+' פנסיוני א3'!$J$17))</f>
        <v>7.407407407407407E-2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0.98974358974358989</v>
      </c>
      <c r="T11" s="235">
        <f>IF(' פנסיוני א3'!AF12=0,0,' פנסיוני א3'!AF12/' פנסיוני א3'!$AE$17)</f>
        <v>0.18461538461538463</v>
      </c>
      <c r="U11" s="235">
        <f>IF(' פנסיוני א3'!AG12=0,0,' פנסיוני א3'!AG12/' פנסיוני א3'!$AE$17)</f>
        <v>0.41538461538461541</v>
      </c>
      <c r="V11" s="235">
        <f>IF(' פנסיוני א3'!AH12=0,0,' פנסיוני א3'!AH12/' פנסיוני א3'!$AE$17)</f>
        <v>0.35897435897435898</v>
      </c>
      <c r="W11" s="235">
        <f>IF(' פנסיוני א3'!AI12=0,0,' פנסיוני א3'!AI12/' פנסיוני א3'!$AE$17)</f>
        <v>2.564102564102564E-2</v>
      </c>
      <c r="X11" s="235">
        <f>IF(' פנסיוני א3'!AJ12=0,0,' פנסיוני א3'!AJ12/' פנסיוני א3'!$AE$17)</f>
        <v>0</v>
      </c>
      <c r="Y11" s="239">
        <f>IF(' פנסיוני א3'!AK12=0,0,' פנסיוני א3'!AK12/' פנסיוני א3'!$AE$17)</f>
        <v>5.1282051282051282E-3</v>
      </c>
    </row>
    <row r="12" spans="1:28" x14ac:dyDescent="0.2">
      <c r="A12" s="300" t="s">
        <v>522</v>
      </c>
      <c r="B12" s="437" t="s">
        <v>499</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3.7037037037037035E-2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3.7037037037037035E-2</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1.0256410256410256E-2</v>
      </c>
      <c r="T13" s="79">
        <f>IF(' פנסיוני א3'!AF14=0,0,' פנסיוני א3'!AF14/' פנסיוני א3'!$AE$17)</f>
        <v>0</v>
      </c>
      <c r="U13" s="79">
        <f>IF(' פנסיוני א3'!AG14=0,0,' פנסיוני א3'!AG14/' פנסיוני א3'!$AE$17)</f>
        <v>0</v>
      </c>
      <c r="V13" s="79">
        <f>IF(' פנסיוני א3'!AH14=0,0,' פנסיוני א3'!AH14/' פנסיוני א3'!$AE$17)</f>
        <v>5.1282051282051282E-3</v>
      </c>
      <c r="W13" s="79">
        <f>IF(' פנסיוני א3'!AI14=0,0,' פנסיוני א3'!AI14/' פנסיוני א3'!$AE$17)</f>
        <v>5.1282051282051282E-3</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0.55555555555555558</v>
      </c>
      <c r="G16" s="237">
        <f t="shared" si="0"/>
        <v>0.14814814814814814</v>
      </c>
      <c r="H16" s="237">
        <f t="shared" si="0"/>
        <v>0.14814814814814814</v>
      </c>
      <c r="I16" s="237">
        <f t="shared" si="0"/>
        <v>3.7037037037037035E-2</v>
      </c>
      <c r="J16" s="237">
        <f t="shared" si="0"/>
        <v>3.7037037037037035E-2</v>
      </c>
      <c r="K16" s="238">
        <f t="shared" si="0"/>
        <v>7.407407407407407E-2</v>
      </c>
      <c r="L16" s="234">
        <f>SUM(L11:L15)</f>
        <v>0</v>
      </c>
      <c r="M16" s="237">
        <f t="shared" ref="M16:R16" si="1">SUM(M11:M15)</f>
        <v>0</v>
      </c>
      <c r="N16" s="237">
        <f t="shared" si="1"/>
        <v>0</v>
      </c>
      <c r="O16" s="237">
        <f t="shared" si="1"/>
        <v>0</v>
      </c>
      <c r="P16" s="237">
        <f t="shared" si="1"/>
        <v>0</v>
      </c>
      <c r="Q16" s="237">
        <f t="shared" si="1"/>
        <v>0</v>
      </c>
      <c r="R16" s="238">
        <f t="shared" si="1"/>
        <v>0</v>
      </c>
      <c r="S16" s="234">
        <f>SUM(S11:S15)</f>
        <v>1.0000000000000002</v>
      </c>
      <c r="T16" s="237">
        <f t="shared" ref="T16:Y16" si="2">SUM(T11:T15)</f>
        <v>0.18461538461538463</v>
      </c>
      <c r="U16" s="237">
        <f t="shared" si="2"/>
        <v>0.41538461538461541</v>
      </c>
      <c r="V16" s="237">
        <f t="shared" si="2"/>
        <v>0.36410256410256409</v>
      </c>
      <c r="W16" s="237">
        <f t="shared" si="2"/>
        <v>3.0769230769230767E-2</v>
      </c>
      <c r="X16" s="237">
        <f t="shared" si="2"/>
        <v>0</v>
      </c>
      <c r="Y16" s="238">
        <f t="shared" si="2"/>
        <v>5.1282051282051282E-3</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446</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1</v>
      </c>
      <c r="Y22" s="81">
        <f>IF(' פנסיוני א3'!AK24=0,0,' פנסיוני א3'!AK24/' פנסיוני א3'!$AE$28)</f>
        <v>0</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v>
      </c>
      <c r="W26" s="103">
        <f t="shared" si="5"/>
        <v>0</v>
      </c>
      <c r="X26" s="103">
        <f t="shared" si="5"/>
        <v>1</v>
      </c>
      <c r="Y26" s="102">
        <f t="shared" si="5"/>
        <v>0</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 ds:uri="http://schemas.microsoft.com/sharepoint/v3"/>
    <ds:schemaRef ds:uri="http://schemas.openxmlformats.org/package/2006/metadata/core-properties"/>
    <ds:schemaRef ds:uri="a46656d4-8850-49b3-aebd-68bd05f7f43d"/>
    <ds:schemaRef ds:uri="http://purl.org/dc/term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