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E35" i="5" s="1"/>
  <c r="C13" i="5"/>
  <c r="C14" i="5"/>
  <c r="C15" i="5"/>
  <c r="C16" i="5"/>
  <c r="F35" i="5"/>
  <c r="H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U11" i="26"/>
  <c r="R13" i="26"/>
  <c r="J18" i="5"/>
  <c r="J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Y11" i="10"/>
  <c r="U12" i="10"/>
  <c r="V12" i="10"/>
  <c r="W12" i="10"/>
  <c r="X12" i="10"/>
  <c r="Y12"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H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D15" i="17"/>
  <c r="H10" i="11"/>
  <c r="D10" i="11"/>
  <c r="C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Q24" i="26"/>
  <c r="U25" i="26"/>
  <c r="T25" i="26"/>
  <c r="R25"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AE17" i="5" l="1"/>
  <c r="O10" i="11"/>
  <c r="L10" i="11"/>
  <c r="J10" i="11"/>
  <c r="U15" i="26"/>
  <c r="Q14" i="26"/>
  <c r="V40" i="5"/>
  <c r="X16" i="10"/>
  <c r="S14" i="10"/>
  <c r="Y16" i="10"/>
  <c r="W40" i="5"/>
  <c r="S12" i="10"/>
  <c r="S15" i="10"/>
  <c r="Q13" i="26"/>
  <c r="Q39" i="5"/>
  <c r="I35" i="5"/>
  <c r="I40" i="5" s="1"/>
  <c r="E13" i="26"/>
  <c r="I11" i="10"/>
  <c r="I16" i="10" s="1"/>
  <c r="G11" i="10"/>
  <c r="G35" i="5"/>
  <c r="G40" i="5" s="1"/>
  <c r="H11" i="26"/>
  <c r="H15" i="26" s="1"/>
  <c r="C36" i="5"/>
  <c r="H16" i="10"/>
  <c r="C18" i="5"/>
  <c r="F11" i="10"/>
  <c r="D35" i="5"/>
  <c r="D40" i="5" s="1"/>
  <c r="F11" i="26"/>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F40" i="5"/>
  <c r="E14" i="26"/>
  <c r="G15" i="26"/>
  <c r="E15" i="10"/>
  <c r="G13" i="10"/>
  <c r="E13" i="10" s="1"/>
  <c r="E37" i="5"/>
  <c r="C37" i="5" s="1"/>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AE18" i="5" l="1"/>
  <c r="T11" i="26"/>
  <c r="T15" i="26" s="1"/>
  <c r="R12" i="26"/>
  <c r="Q12" i="26" s="1"/>
  <c r="S37" i="5"/>
  <c r="Q37" i="5" s="1"/>
  <c r="U13" i="10"/>
  <c r="S13" i="10" s="1"/>
  <c r="U11" i="10"/>
  <c r="W11" i="10"/>
  <c r="W16" i="10" s="1"/>
  <c r="R11" i="26"/>
  <c r="Q11" i="26" s="1"/>
  <c r="Q15" i="26" s="1"/>
  <c r="S11" i="26"/>
  <c r="S15" i="26" s="1"/>
  <c r="V11" i="10"/>
  <c r="V16" i="10" s="1"/>
  <c r="S35" i="5"/>
  <c r="S40" i="5" s="1"/>
  <c r="U35" i="5"/>
  <c r="U40" i="5" s="1"/>
  <c r="R35" i="5"/>
  <c r="R40" i="5" s="1"/>
  <c r="T35" i="5"/>
  <c r="T40" i="5" s="1"/>
  <c r="T11" i="10"/>
  <c r="T16" i="10" s="1"/>
  <c r="E11" i="26"/>
  <c r="E11" i="10"/>
  <c r="E16" i="10" s="1"/>
  <c r="G16" i="10"/>
  <c r="C35" i="5"/>
  <c r="C40" i="5" s="1"/>
  <c r="F16" i="10"/>
  <c r="J41" i="3"/>
  <c r="X41" i="3"/>
  <c r="AI11" i="8"/>
  <c r="AE13" i="24"/>
  <c r="AE18" i="3"/>
  <c r="AE41" i="3"/>
  <c r="J18" i="3"/>
  <c r="L13" i="24"/>
  <c r="N14" i="8"/>
  <c r="E15" i="24"/>
  <c r="E40" i="5"/>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R15" i="26" l="1"/>
  <c r="U16" i="10"/>
  <c r="Q35" i="5"/>
  <c r="Q40" i="5" s="1"/>
  <c r="S11" i="10"/>
  <c r="S16" i="10" s="1"/>
  <c r="E15" i="26"/>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<sst xmlns="http://schemas.openxmlformats.org/spreadsheetml/2006/main" count="2486" uniqueCount="536">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</sst>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v>40</v>
      </c>
      <c r="L11" s="144"/>
      <c r="M11" s="144"/>
      <c r="N11" s="144"/>
      <c r="O11" s="144"/>
      <c r="P11" s="144"/>
      <c r="Q11" s="146"/>
    </row>
    <row r="12" spans="2:17" ht="25.5" x14ac:dyDescent="0.2">
      <c r="B12" s="60" t="s">
        <v>159</v>
      </c>
      <c r="C12" s="61" t="s">
        <v>160</v>
      </c>
      <c r="D12" s="143">
        <v>5</v>
      </c>
      <c r="E12" s="144"/>
      <c r="F12" s="144"/>
      <c r="G12" s="144"/>
      <c r="H12" s="144"/>
      <c r="I12" s="147"/>
      <c r="J12" s="148"/>
      <c r="K12" s="143">
        <v>88</v>
      </c>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5</v>
      </c>
      <c r="E14" s="150"/>
      <c r="F14" s="150"/>
      <c r="G14" s="150"/>
      <c r="H14" s="150">
        <v>1</v>
      </c>
      <c r="I14" s="151">
        <v>1</v>
      </c>
      <c r="J14" s="152">
        <v>3</v>
      </c>
      <c r="K14" s="149">
        <f>SUM(L14:Q14)</f>
        <v>90</v>
      </c>
      <c r="L14" s="150">
        <v>86</v>
      </c>
      <c r="M14" s="150">
        <v>2</v>
      </c>
      <c r="N14" s="150"/>
      <c r="O14" s="150">
        <v>1</v>
      </c>
      <c r="P14" s="151">
        <v>1</v>
      </c>
      <c r="Q14" s="181"/>
    </row>
    <row r="15" spans="2:17" ht="38.25" x14ac:dyDescent="0.2">
      <c r="B15" s="62" t="s">
        <v>165</v>
      </c>
      <c r="C15" s="61" t="s">
        <v>166</v>
      </c>
      <c r="D15" s="149">
        <f>IF(D11+D12-D14-D13=0,"",D11+D12-D14-D13)</f>
        <v>2</v>
      </c>
      <c r="E15" s="144"/>
      <c r="F15" s="144"/>
      <c r="G15" s="144"/>
      <c r="H15" s="144"/>
      <c r="I15" s="147"/>
      <c r="J15" s="148"/>
      <c r="K15" s="149">
        <f>IF(K11+K12-K14-K13=0,"",K11+K12-K14-K13)</f>
        <v>38</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של חברי אגד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0.9130434782608694</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0.56521739130434778</v>
      </c>
      <c r="G11" s="79">
        <f>IF((' פנסיוני א3'!F12+' פנסיוני א3'!M12+' פנסיוני א3'!F13+' פנסיוני א3'!M13)=0,0,(' פנסיוני א3'!F12+' פנסיוני א3'!M12+' פנסיוני א3'!F13+' פנסיוני א3'!M13)/(' פנסיוני א3'!$C$17+' פנסיוני א3'!$J$17))</f>
        <v>0.17391304347826086</v>
      </c>
      <c r="H11" s="79">
        <f>IF((' פנסיוני א3'!G12+' פנסיוני א3'!N12+' פנסיוני א3'!G13+' פנסיוני א3'!N13)=0,0,(' פנסיוני א3'!G12+' פנסיוני א3'!N12+' פנסיוני א3'!G13+' פנסיוני א3'!N13)/(' פנסיוני א3'!$C$17+' פנסיוני א3'!$J$17))</f>
        <v>8.6956521739130432E-2</v>
      </c>
      <c r="I11" s="79">
        <f>IF((' פנסיוני א3'!H12+' פנסיוני א3'!O12+' פנסיוני א3'!H13+' פנסיוני א3'!O13)=0,0,(' פנסיוני א3'!H12+' פנסיוני א3'!O12+' פנסיוני א3'!H13+' פנסיוני א3'!O13)/(' פנסיוני א3'!$C$17+' פנסיוני א3'!$J$17))</f>
        <v>4.3478260869565216E-2</v>
      </c>
      <c r="J11" s="79">
        <f>IF((' פנסיוני א3'!I12+' פנסיוני א3'!P12+' פנסיוני א3'!I13+' פנסיוני א3'!P13)=0,0,(' פנסיוני א3'!I12+' פנסיוני א3'!P12+' פנסיוני א3'!I13+' פנסיוני א3'!P13)/(' פנסיוני א3'!$C$17+' פנסיוני א3'!$J$17))</f>
        <v>4.3478260869565216E-2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0.99019607843137258</v>
      </c>
      <c r="R11" s="79">
        <f>IF(' פנסיוני א3'!AF12+' פנסיוני א3'!AG12+' פנסיוני א3'!AF13+' פנסיוני א3'!AG13=0,0,(' פנסיוני א3'!AF12+' פנסיוני א3'!AG12+' פנסיוני א3'!AF13+' פנסיוני א3'!AG13)/' פנסיוני א3'!$AE$17)</f>
        <v>0.70588235294117652</v>
      </c>
      <c r="S11" s="79">
        <f>IF(' פנסיוני א3'!AH12+' פנסיוני א3'!AH13=0,0,(' פנסיוני א3'!AH12+' פנסיוני א3'!AH13)/' פנסיוני א3'!$AE$17)</f>
        <v>0.27450980392156865</v>
      </c>
      <c r="T11" s="79">
        <f>IF(' פנסיוני א3'!AI12+' פנסיוני א3'!AI13=0,0,(' פנסיוני א3'!AI12+' פנסיוני א3'!AI13)/' פנסיוני א3'!$AE$17)</f>
        <v>9.8039215686274508E-3</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8.6956521739130432E-2</v>
      </c>
      <c r="F12" s="79">
        <f>IF((' פנסיוני א3'!D14+' פנסיוני א3'!K14+' פנסיוני א3'!E14+' פנסיוני א3'!L14)=0,0,(' פנסיוני א3'!D14+' פנסיוני א3'!K14+' פנסיוני א3'!E14+' פנסיוני א3'!L14)/(' פנסיוני א3'!$C$17+' פנסיוני א3'!$J$17))</f>
        <v>8.6956521739130432E-2</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9.8039215686274508E-3</v>
      </c>
      <c r="R12" s="79">
        <f>IF(' פנסיוני א3'!AF14+' פנסיוני א3'!AG14=0,0,(' פנסיוני א3'!AF14+' פנסיוני א3'!AG14)/' פנסיוני א3'!$AE$17)</f>
        <v>9.8039215686274508E-3</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0.99999999999999978</v>
      </c>
      <c r="F15" s="92">
        <f t="shared" si="0"/>
        <v>0.65217391304347827</v>
      </c>
      <c r="G15" s="92">
        <f t="shared" si="0"/>
        <v>0.17391304347826086</v>
      </c>
      <c r="H15" s="92">
        <f t="shared" si="0"/>
        <v>8.6956521739130432E-2</v>
      </c>
      <c r="I15" s="92">
        <f t="shared" si="0"/>
        <v>4.3478260869565216E-2</v>
      </c>
      <c r="J15" s="83">
        <f t="shared" si="0"/>
        <v>4.3478260869565216E-2</v>
      </c>
      <c r="K15" s="78">
        <f t="shared" si="0"/>
        <v>0</v>
      </c>
      <c r="L15" s="92">
        <f t="shared" si="0"/>
        <v>0</v>
      </c>
      <c r="M15" s="92">
        <f t="shared" si="0"/>
        <v>0</v>
      </c>
      <c r="N15" s="92">
        <f t="shared" si="0"/>
        <v>0</v>
      </c>
      <c r="O15" s="92">
        <f t="shared" si="0"/>
        <v>0</v>
      </c>
      <c r="P15" s="83">
        <f t="shared" si="0"/>
        <v>0</v>
      </c>
      <c r="Q15" s="78">
        <f t="shared" si="0"/>
        <v>1</v>
      </c>
      <c r="R15" s="92">
        <f t="shared" si="0"/>
        <v>0.71568627450980393</v>
      </c>
      <c r="S15" s="92">
        <f t="shared" si="0"/>
        <v>0.27450980392156865</v>
      </c>
      <c r="T15" s="92">
        <f t="shared" si="0"/>
        <v>9.8039215686274508E-3</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237</v>
      </c>
      <c r="C13" s="218">
        <f>VLOOKUP(B13,'רשימת גופים'!A3:B230,2,0)</f>
        <v>520020447</v>
      </c>
      <c r="D13" s="155" t="s">
        <v>534</v>
      </c>
      <c r="E13" s="156" t="s">
        <v>535</v>
      </c>
      <c r="F13" s="156">
        <v>2020</v>
      </c>
      <c r="G13" s="209" t="s">
        <v>447</v>
      </c>
      <c r="H13" s="383" t="str">
        <f>CONCATENATE("netunim","_",C13,"_",F13,".xlsx")</f>
        <v>netunim_520020447_2020.xlsx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v>
      </c>
      <c r="E10" s="116">
        <f>IF('נספח א4 - P'!$D$14=0,"",'נספח א4 - P'!F14/'נספח א4 - P'!$D$14)</f>
        <v>0</v>
      </c>
      <c r="F10" s="116">
        <f>IF('נספח א4 - P'!$D$14=0,"",'נספח א4 - P'!G14/'נספח א4 - P'!$D$14)</f>
        <v>0</v>
      </c>
      <c r="G10" s="116">
        <f>IF('נספח א4 - P'!$D$14=0,"",'נספח א4 - P'!H14/'נספח א4 - P'!$D$14)</f>
        <v>0.2</v>
      </c>
      <c r="H10" s="116">
        <f>IF('נספח א4 - P'!$D$14=0,"",'נספח א4 - P'!I14/'נספח א4 - P'!$D$14)</f>
        <v>0.2</v>
      </c>
      <c r="I10" s="116">
        <f>IF('נספח א4 - P'!$D$14=0,"",'נספח א4 - P'!J14/'נספח א4 - P'!$D$14)</f>
        <v>0.6</v>
      </c>
      <c r="J10" s="116">
        <f>IF('נספח א4 - P'!$K$14=0,"",'נספח א4 - P'!K14/'נספח א4 - P'!$K$14)</f>
        <v>1</v>
      </c>
      <c r="K10" s="116">
        <f>IF('נספח א4 - P'!$K$14=0,"",'נספח א4 - P'!L14/'נספח א4 - P'!$K$14)</f>
        <v>0.9555555555555556</v>
      </c>
      <c r="L10" s="116">
        <f>IF('נספח א4 - P'!$K$14=0,"",'נספח א4 - P'!M14/'נספח א4 - P'!$K$14)</f>
        <v>2.2222222222222223E-2</v>
      </c>
      <c r="M10" s="116">
        <f>IF('נספח א4 - P'!$K$14=0,"",'נספח א4 - P'!N14/'נספח א4 - P'!$K$14)</f>
        <v>0</v>
      </c>
      <c r="N10" s="116">
        <f>IF('נספח א4 - P'!$K$14=0,"",'נספח א4 - P'!O14/'נספח א4 - P'!$K$14)</f>
        <v>1.1111111111111112E-2</v>
      </c>
      <c r="O10" s="116">
        <f>IF('נספח א4 - P'!$K$14=0,"",'נספח א4 - P'!P14/'נספח א4 - P'!$K$14)</f>
        <v>1.1111111111111112E-2</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של חברי אגד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של חברי אגד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Y7" sqref="Y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של חברי אגד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54</v>
      </c>
      <c r="AF10" s="179"/>
      <c r="AG10" s="177"/>
      <c r="AH10" s="177"/>
      <c r="AI10" s="177"/>
      <c r="AJ10" s="177"/>
      <c r="AK10" s="178"/>
    </row>
    <row r="11" spans="1:39" ht="12.75" customHeight="1" x14ac:dyDescent="0.2">
      <c r="A11" s="166">
        <f>A10+1</f>
        <v>2</v>
      </c>
      <c r="B11" s="167" t="s">
        <v>75</v>
      </c>
      <c r="C11" s="318">
        <v>23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69</v>
      </c>
      <c r="AF11" s="179"/>
      <c r="AG11" s="177"/>
      <c r="AH11" s="177"/>
      <c r="AI11" s="177"/>
      <c r="AJ11" s="177"/>
      <c r="AK11" s="178"/>
    </row>
    <row r="12" spans="1:39" x14ac:dyDescent="0.2">
      <c r="A12" s="166">
        <v>3</v>
      </c>
      <c r="B12" s="167" t="s">
        <v>498</v>
      </c>
      <c r="C12" s="250">
        <f>SUM(D12:I12)</f>
        <v>21</v>
      </c>
      <c r="D12" s="314">
        <v>11</v>
      </c>
      <c r="E12" s="308">
        <v>2</v>
      </c>
      <c r="F12" s="314">
        <v>4</v>
      </c>
      <c r="G12" s="314">
        <v>2</v>
      </c>
      <c r="H12" s="314">
        <v>1</v>
      </c>
      <c r="I12" s="315">
        <v>1</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101</v>
      </c>
      <c r="AF12" s="314">
        <v>18</v>
      </c>
      <c r="AG12" s="308">
        <v>54</v>
      </c>
      <c r="AH12" s="314">
        <v>28</v>
      </c>
      <c r="AI12" s="314">
        <v>1</v>
      </c>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2</v>
      </c>
      <c r="D14" s="314"/>
      <c r="E14" s="308">
        <v>2</v>
      </c>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v>1</v>
      </c>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23</v>
      </c>
      <c r="D17" s="233">
        <f t="shared" si="0"/>
        <v>11</v>
      </c>
      <c r="E17" s="32">
        <f t="shared" si="0"/>
        <v>4</v>
      </c>
      <c r="F17" s="29">
        <f t="shared" si="0"/>
        <v>4</v>
      </c>
      <c r="G17" s="29">
        <f t="shared" si="0"/>
        <v>2</v>
      </c>
      <c r="H17" s="29">
        <f t="shared" si="0"/>
        <v>1</v>
      </c>
      <c r="I17" s="33">
        <f t="shared" si="0"/>
        <v>1</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102</v>
      </c>
      <c r="AF17" s="31">
        <f t="shared" si="0"/>
        <v>18</v>
      </c>
      <c r="AG17" s="32">
        <f t="shared" si="0"/>
        <v>55</v>
      </c>
      <c r="AH17" s="29">
        <f t="shared" ref="AH17" si="1">SUM(AH12:AH16)</f>
        <v>28</v>
      </c>
      <c r="AI17" s="29">
        <f>SUM(AI12:AI16)</f>
        <v>1</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21</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0.91304347826086962</v>
      </c>
      <c r="D35" s="235">
        <f>IF((' פנסיוני א3'!D12+' פנסיוני א3'!K12)=0,0,(' פנסיוני א3'!D12+' פנסיוני א3'!K12)/(' פנסיוני א3'!$C$17+' פנסיוני א3'!$J$17))</f>
        <v>0.47826086956521741</v>
      </c>
      <c r="E35" s="235">
        <f>IF((' פנסיוני א3'!E12+' פנסיוני א3'!L12)=0,0,(' פנסיוני א3'!E12+' פנסיוני א3'!L12)/(' פנסיוני א3'!$C$17+' פנסיוני א3'!$J$17))</f>
        <v>8.6956521739130432E-2</v>
      </c>
      <c r="F35" s="235">
        <f>IF((' פנסיוני א3'!F12+' פנסיוני א3'!M12)=0,0,(' פנסיוני א3'!F12+' פנסיוני א3'!M12)/(' פנסיוני א3'!$C$17+' פנסיוני א3'!$J$17))</f>
        <v>0.17391304347826086</v>
      </c>
      <c r="G35" s="235">
        <f>IF((' פנסיוני א3'!G12+' פנסיוני א3'!N12)=0,0,(' פנסיוני א3'!G12+' פנסיוני א3'!N12)/(' פנסיוני א3'!$C$17+' פנסיוני א3'!$J$17))</f>
        <v>8.6956521739130432E-2</v>
      </c>
      <c r="H35" s="235">
        <f>IF((' פנסיוני א3'!H12+' פנסיוני א3'!O12)=0,0,(' פנסיוני א3'!H12+' פנסיוני א3'!O12)/(' פנסיוני א3'!$C$17+' פנסיוני א3'!$J$17))</f>
        <v>4.3478260869565216E-2</v>
      </c>
      <c r="I35" s="235">
        <f>IF((' פנסיוני א3'!I12+' פנסיוני א3'!P12)=0,0,(' פנסיוני א3'!I12+' פנסיוני א3'!P12)/(' פנסיוני א3'!$C$17+' פנסיוני א3'!$J$17))</f>
        <v>4.3478260869565216E-2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0.99019607843137258</v>
      </c>
      <c r="R35" s="235">
        <f>IF(' פנסיוני א3'!AF12=0,0,' פנסיוני א3'!AF12/' פנסיוני א3'!$AE$17)</f>
        <v>0.17647058823529413</v>
      </c>
      <c r="S35" s="235">
        <f>IF(' פנסיוני א3'!AG12=0,0,' פנסיוני א3'!AG12/' פנסיוני א3'!$AE$17)</f>
        <v>0.52941176470588236</v>
      </c>
      <c r="T35" s="235">
        <f>IF(' פנסיוני א3'!AH12=0,0,' פנסיוני א3'!AH12/' פנסיוני א3'!$AE$17)</f>
        <v>0.27450980392156865</v>
      </c>
      <c r="U35" s="235">
        <f>IF(' פנסיוני א3'!AI12=0,0,' פנסיוני א3'!AI12/' פנסיוני א3'!$AE$17)</f>
        <v>9.8039215686274508E-3</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8.6956521739130432E-2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8.6956521739130432E-2</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9.8039215686274508E-3</v>
      </c>
      <c r="R37" s="79">
        <f>IF(' פנסיוני א3'!AF14=0,0,' פנסיוני א3'!AF14/' פנסיוני א3'!$AE$17)</f>
        <v>0</v>
      </c>
      <c r="S37" s="79">
        <f>IF(' פנסיוני א3'!AG14=0,0,' פנסיוני א3'!AG14/' פנסיוני א3'!$AE$17)</f>
        <v>9.8039215686274508E-3</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0.47826086956521741</v>
      </c>
      <c r="E40" s="237">
        <f t="shared" si="7"/>
        <v>0.17391304347826086</v>
      </c>
      <c r="F40" s="237">
        <f t="shared" si="7"/>
        <v>0.17391304347826086</v>
      </c>
      <c r="G40" s="237">
        <f t="shared" si="7"/>
        <v>8.6956521739130432E-2</v>
      </c>
      <c r="H40" s="237">
        <f t="shared" si="7"/>
        <v>4.3478260869565216E-2</v>
      </c>
      <c r="I40" s="238">
        <f t="shared" si="7"/>
        <v>4.3478260869565216E-2</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0.17647058823529413</v>
      </c>
      <c r="S40" s="237">
        <f t="shared" si="9"/>
        <v>0.53921568627450978</v>
      </c>
      <c r="T40" s="237">
        <f t="shared" si="9"/>
        <v>0.27450980392156865</v>
      </c>
      <c r="U40" s="237">
        <f t="shared" si="9"/>
        <v>9.8039215686274508E-3</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של חברי אגד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0.91304347826086962</v>
      </c>
      <c r="F11" s="235">
        <f>IF((' פנסיוני א3'!D12+' פנסיוני א3'!K12)=0,0,(' פנסיוני א3'!D12+' פנסיוני א3'!K12)/(' פנסיוני א3'!$C$17+' פנסיוני א3'!$J$17))</f>
        <v>0.47826086956521741</v>
      </c>
      <c r="G11" s="235">
        <f>IF((' פנסיוני א3'!E12+' פנסיוני א3'!L12)=0,0,(' פנסיוני א3'!E12+' פנסיוני א3'!L12)/(' פנסיוני א3'!$C$17+' פנסיוני א3'!$J$17))</f>
        <v>8.6956521739130432E-2</v>
      </c>
      <c r="H11" s="235">
        <f>IF((' פנסיוני א3'!F12+' פנסיוני א3'!M12)=0,0,(' פנסיוני א3'!F12+' פנסיוני א3'!M12)/(' פנסיוני א3'!$C$17+' פנסיוני א3'!$J$17))</f>
        <v>0.17391304347826086</v>
      </c>
      <c r="I11" s="235">
        <f>IF((' פנסיוני א3'!G12+' פנסיוני א3'!N12)=0,0,(' פנסיוני א3'!G12+' פנסיוני א3'!N12)/(' פנסיוני א3'!$C$17+' פנסיוני א3'!$J$17))</f>
        <v>8.6956521739130432E-2</v>
      </c>
      <c r="J11" s="235">
        <f>IF((' פנסיוני א3'!H12+' פנסיוני א3'!O12)=0,0,(' פנסיוני א3'!H12+' פנסיוני א3'!O12)/(' פנסיוני א3'!$C$17+' פנסיוני א3'!$J$17))</f>
        <v>4.3478260869565216E-2</v>
      </c>
      <c r="K11" s="235">
        <f>IF((' פנסיוני א3'!I12+' פנסיוני א3'!P12)=0,0,(' פנסיוני א3'!I12+' פנסיוני א3'!P12)/(' פנסיוני א3'!$C$17+' פנסיוני א3'!$J$17))</f>
        <v>4.3478260869565216E-2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0.99019607843137258</v>
      </c>
      <c r="T11" s="235">
        <f>IF(' פנסיוני א3'!AF12=0,0,' פנסיוני א3'!AF12/' פנסיוני א3'!$AE$17)</f>
        <v>0.17647058823529413</v>
      </c>
      <c r="U11" s="235">
        <f>IF(' פנסיוני א3'!AG12=0,0,' פנסיוני א3'!AG12/' פנסיוני א3'!$AE$17)</f>
        <v>0.52941176470588236</v>
      </c>
      <c r="V11" s="235">
        <f>IF(' פנסיוני א3'!AH12=0,0,' פנסיוני א3'!AH12/' פנסיוני א3'!$AE$17)</f>
        <v>0.27450980392156865</v>
      </c>
      <c r="W11" s="235">
        <f>IF(' פנסיוני א3'!AI12=0,0,' פנסיוני א3'!AI12/' פנסיוני א3'!$AE$17)</f>
        <v>9.8039215686274508E-3</v>
      </c>
      <c r="X11" s="235">
        <f>IF(' פנסיוני א3'!AJ12=0,0,' פנסיוני א3'!AJ12/' פנסיוני א3'!$AE$17)</f>
        <v>0</v>
      </c>
      <c r="Y11" s="239">
        <f>IF(' פנסיוני א3'!AK12=0,0,' פנסיוני א3'!AK12/' פנסיוני א3'!$AE$17)</f>
        <v>0</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8.6956521739130432E-2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8.6956521739130432E-2</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9.8039215686274508E-3</v>
      </c>
      <c r="T13" s="79">
        <f>IF(' פנסיוני א3'!AF14=0,0,' פנסיוני א3'!AF14/' פנסיוני א3'!$AE$17)</f>
        <v>0</v>
      </c>
      <c r="U13" s="79">
        <f>IF(' פנסיוני א3'!AG14=0,0,' פנסיוני א3'!AG14/' פנסיוני א3'!$AE$17)</f>
        <v>9.8039215686274508E-3</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0.47826086956521741</v>
      </c>
      <c r="G16" s="237">
        <f t="shared" si="0"/>
        <v>0.17391304347826086</v>
      </c>
      <c r="H16" s="237">
        <f t="shared" si="0"/>
        <v>0.17391304347826086</v>
      </c>
      <c r="I16" s="237">
        <f t="shared" si="0"/>
        <v>8.6956521739130432E-2</v>
      </c>
      <c r="J16" s="237">
        <f t="shared" si="0"/>
        <v>4.3478260869565216E-2</v>
      </c>
      <c r="K16" s="238">
        <f t="shared" si="0"/>
        <v>4.3478260869565216E-2</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0.17647058823529413</v>
      </c>
      <c r="U16" s="237">
        <f t="shared" si="2"/>
        <v>0.53921568627450978</v>
      </c>
      <c r="V16" s="237">
        <f t="shared" si="2"/>
        <v>0.27450980392156865</v>
      </c>
      <c r="W16" s="237">
        <f t="shared" si="2"/>
        <v>9.8039215686274508E-3</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microsoft.com/office/infopath/2007/PartnerControls"/>
    <ds:schemaRef ds:uri="a46656d4-8850-49b3-aebd-68bd05f7f43d"/>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dcmitype/"/>
    <ds:schemaRef ds:uri="http://schemas.microsoft.com/sharepoint/v3"/>
    <ds:schemaRef ds:uri="http://purl.org/dc/term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