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חוברת_עבודה_זו" defaultThemeVersion="124226"/>
  <workbookProtection workbookPassword="C6EF" lockStructure="1"/>
  <bookViews>
    <workbookView xWindow="120" yWindow="180" windowWidth="15480" windowHeight="8640" tabRatio="861" firstSheet="15" activeTab="15"/>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state="hidden"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45621"/>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6" i="5" l="1"/>
  <c r="T46" i="5"/>
  <c r="V46" i="5"/>
  <c r="S47" i="5"/>
  <c r="T47" i="5"/>
  <c r="U47" i="5"/>
  <c r="V47" i="5"/>
  <c r="W47" i="5"/>
  <c r="S48" i="5"/>
  <c r="T48" i="5"/>
  <c r="U48" i="5"/>
  <c r="V48" i="5"/>
  <c r="W48" i="5"/>
  <c r="S49" i="5"/>
  <c r="T49" i="5"/>
  <c r="U49" i="5"/>
  <c r="V49" i="5"/>
  <c r="W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V35" i="5"/>
  <c r="W35" i="5"/>
  <c r="S36" i="5"/>
  <c r="T36" i="5"/>
  <c r="U36" i="5"/>
  <c r="V36" i="5"/>
  <c r="W36" i="5"/>
  <c r="S37" i="5"/>
  <c r="T37" i="5"/>
  <c r="U37" i="5"/>
  <c r="V37" i="5"/>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8" i="5" s="1"/>
  <c r="C26" i="5"/>
  <c r="C27" i="5"/>
  <c r="E46" i="5"/>
  <c r="F46" i="5"/>
  <c r="G46" i="5"/>
  <c r="H46" i="5"/>
  <c r="I46" i="5"/>
  <c r="E47" i="5"/>
  <c r="F47" i="5"/>
  <c r="C47" i="5" s="1"/>
  <c r="G47" i="5"/>
  <c r="H47" i="5"/>
  <c r="I47" i="5"/>
  <c r="E48" i="5"/>
  <c r="F48" i="5"/>
  <c r="G48" i="5"/>
  <c r="H48" i="5"/>
  <c r="I48" i="5"/>
  <c r="E49" i="5"/>
  <c r="F49" i="5"/>
  <c r="G49" i="5"/>
  <c r="H49" i="5"/>
  <c r="I49" i="5"/>
  <c r="D47" i="5"/>
  <c r="D48" i="5"/>
  <c r="D49" i="5"/>
  <c r="C49" i="5" s="1"/>
  <c r="C20" i="5"/>
  <c r="C21" i="5"/>
  <c r="C22" i="5" s="1"/>
  <c r="E42" i="5"/>
  <c r="E44" i="5" s="1"/>
  <c r="F42" i="5"/>
  <c r="G42" i="5"/>
  <c r="H42" i="5"/>
  <c r="I42" i="5"/>
  <c r="I44" i="5" s="1"/>
  <c r="E43" i="5"/>
  <c r="F43" i="5"/>
  <c r="G43" i="5"/>
  <c r="H43" i="5"/>
  <c r="C43" i="5" s="1"/>
  <c r="I43" i="5"/>
  <c r="D43" i="5"/>
  <c r="C12" i="5"/>
  <c r="C13" i="5"/>
  <c r="C14" i="5"/>
  <c r="C15" i="5"/>
  <c r="C16" i="5"/>
  <c r="H35" i="5"/>
  <c r="I35" i="5"/>
  <c r="E36" i="5"/>
  <c r="F36" i="5"/>
  <c r="G36" i="5"/>
  <c r="H36" i="5"/>
  <c r="I36" i="5"/>
  <c r="F37" i="5"/>
  <c r="I37" i="5"/>
  <c r="E38" i="5"/>
  <c r="F38" i="5"/>
  <c r="G38" i="5"/>
  <c r="H38" i="5"/>
  <c r="I38" i="5"/>
  <c r="E39" i="5"/>
  <c r="F39" i="5"/>
  <c r="G39" i="5"/>
  <c r="H39" i="5"/>
  <c r="I39" i="5"/>
  <c r="D36" i="5"/>
  <c r="D37" i="5"/>
  <c r="D38" i="5"/>
  <c r="D39" i="5"/>
  <c r="D46" i="5"/>
  <c r="F22" i="10"/>
  <c r="D42" i="5"/>
  <c r="C42" i="5" s="1"/>
  <c r="C44" i="5" s="1"/>
  <c r="F18" i="10"/>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7" i="5"/>
  <c r="R24" i="26"/>
  <c r="R23" i="26"/>
  <c r="R22" i="26"/>
  <c r="R25" i="26" s="1"/>
  <c r="R21"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F21" i="26"/>
  <c r="F25" i="26" s="1"/>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E17" i="5" s="1"/>
  <c r="AE18" i="5" s="1"/>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H25" i="26" s="1"/>
  <c r="G23" i="26"/>
  <c r="I22" i="26"/>
  <c r="H24" i="26"/>
  <c r="J23" i="26"/>
  <c r="E23" i="26" s="1"/>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V11" i="26"/>
  <c r="R11" i="26"/>
  <c r="R14" i="26"/>
  <c r="T11" i="26"/>
  <c r="R12" i="26"/>
  <c r="S11" i="26"/>
  <c r="U11" i="26"/>
  <c r="R13" i="26"/>
  <c r="J18" i="5"/>
  <c r="J11" i="26"/>
  <c r="I11" i="26"/>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U24" i="26"/>
  <c r="S23" i="26"/>
  <c r="U22" i="26"/>
  <c r="S21" i="26"/>
  <c r="U23" i="26"/>
  <c r="U21" i="26"/>
  <c r="T24" i="26"/>
  <c r="V23" i="26"/>
  <c r="Q23" i="26" s="1"/>
  <c r="T22" i="26"/>
  <c r="S24" i="26"/>
  <c r="Q24" i="26" s="1"/>
  <c r="S22" i="26"/>
  <c r="N24" i="26"/>
  <c r="N23" i="26"/>
  <c r="N22" i="26"/>
  <c r="N21" i="26"/>
  <c r="M24" i="26"/>
  <c r="M23" i="26"/>
  <c r="M22" i="26"/>
  <c r="K22" i="26" s="1"/>
  <c r="K25" i="26" s="1"/>
  <c r="M21" i="26"/>
  <c r="P24" i="26"/>
  <c r="P23" i="26"/>
  <c r="P22" i="26"/>
  <c r="P21" i="26"/>
  <c r="O24" i="26"/>
  <c r="O23" i="26"/>
  <c r="O22" i="26"/>
  <c r="O25" i="26" s="1"/>
  <c r="O21" i="26"/>
  <c r="I23" i="26"/>
  <c r="H22" i="26"/>
  <c r="E22" i="26" s="1"/>
  <c r="G21" i="26"/>
  <c r="J22" i="26"/>
  <c r="I21" i="26"/>
  <c r="G24" i="26"/>
  <c r="I24" i="26"/>
  <c r="V19" i="26"/>
  <c r="R19" i="26"/>
  <c r="P18" i="26"/>
  <c r="P17" i="26"/>
  <c r="O18" i="26"/>
  <c r="N18" i="26"/>
  <c r="N17" i="26"/>
  <c r="M18" i="26"/>
  <c r="M17" i="26"/>
  <c r="O17" i="26"/>
  <c r="O19" i="26" s="1"/>
  <c r="T14" i="26"/>
  <c r="S13" i="26"/>
  <c r="U12" i="26"/>
  <c r="V13" i="26"/>
  <c r="T12" i="26"/>
  <c r="V14" i="26"/>
  <c r="U13" i="26"/>
  <c r="S12" i="26"/>
  <c r="U14" i="26"/>
  <c r="T13" i="26"/>
  <c r="T15" i="26" s="1"/>
  <c r="V12" i="26"/>
  <c r="S14" i="26"/>
  <c r="N14" i="26"/>
  <c r="O13" i="26"/>
  <c r="H18" i="26"/>
  <c r="J17" i="26"/>
  <c r="H17" i="26"/>
  <c r="G18" i="26"/>
  <c r="I17" i="26"/>
  <c r="J18" i="26"/>
  <c r="I18" i="26"/>
  <c r="G17" i="26"/>
  <c r="J14" i="26"/>
  <c r="G13" i="26"/>
  <c r="F13" i="26"/>
  <c r="G14" i="26"/>
  <c r="I14" i="26"/>
  <c r="J13" i="26"/>
  <c r="G12" i="26"/>
  <c r="F14" i="26"/>
  <c r="H14" i="26"/>
  <c r="I13" i="26"/>
  <c r="J12"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U11" i="10"/>
  <c r="V11" i="10"/>
  <c r="W11" i="10"/>
  <c r="X11" i="10"/>
  <c r="Y11" i="10"/>
  <c r="U12" i="10"/>
  <c r="V12" i="10"/>
  <c r="W12" i="10"/>
  <c r="X12" i="10"/>
  <c r="Y12" i="10"/>
  <c r="U13" i="10"/>
  <c r="V13" i="10"/>
  <c r="W13" i="10"/>
  <c r="X13" i="10"/>
  <c r="Y13" i="10"/>
  <c r="U14" i="10"/>
  <c r="V14" i="10"/>
  <c r="W14" i="10"/>
  <c r="X14" i="10"/>
  <c r="Y14" i="10"/>
  <c r="U15" i="10"/>
  <c r="V15" i="10"/>
  <c r="W15" i="10"/>
  <c r="X15" i="10"/>
  <c r="Y15" i="10"/>
  <c r="Y19" i="10"/>
  <c r="X19" i="10"/>
  <c r="W19" i="10"/>
  <c r="V19" i="10"/>
  <c r="U19" i="10"/>
  <c r="T19" i="10"/>
  <c r="Y18" i="10"/>
  <c r="Y20" i="10" s="1"/>
  <c r="X18" i="10"/>
  <c r="W18" i="10"/>
  <c r="W20" i="10"/>
  <c r="V18" i="10"/>
  <c r="U18" i="10"/>
  <c r="S18" i="10" s="1"/>
  <c r="Y25" i="10"/>
  <c r="X25" i="10"/>
  <c r="W25" i="10"/>
  <c r="V25" i="10"/>
  <c r="U25" i="10"/>
  <c r="T25" i="10"/>
  <c r="Y24" i="10"/>
  <c r="X24" i="10"/>
  <c r="W24" i="10"/>
  <c r="S24" i="10" s="1"/>
  <c r="V24" i="10"/>
  <c r="U24" i="10"/>
  <c r="T24" i="10"/>
  <c r="Y23" i="10"/>
  <c r="X23" i="10"/>
  <c r="X26" i="10" s="1"/>
  <c r="W23" i="10"/>
  <c r="V23" i="10"/>
  <c r="U23" i="10"/>
  <c r="U26" i="10" s="1"/>
  <c r="T23" i="10"/>
  <c r="X22" i="10"/>
  <c r="V22" i="10"/>
  <c r="U22" i="10"/>
  <c r="T20" i="10"/>
  <c r="T12" i="10"/>
  <c r="T13" i="10"/>
  <c r="T14" i="10"/>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J25" i="10"/>
  <c r="I25" i="10"/>
  <c r="H25" i="10"/>
  <c r="H26" i="10" s="1"/>
  <c r="G25" i="10"/>
  <c r="F25" i="10"/>
  <c r="K24" i="10"/>
  <c r="I24" i="10"/>
  <c r="E24" i="10" s="1"/>
  <c r="H24" i="10"/>
  <c r="G24" i="10"/>
  <c r="F24" i="10"/>
  <c r="F26" i="10" s="1"/>
  <c r="K23" i="10"/>
  <c r="K26" i="10" s="1"/>
  <c r="J23" i="10"/>
  <c r="I23" i="10"/>
  <c r="H23" i="10"/>
  <c r="G23" i="10"/>
  <c r="E23" i="10" s="1"/>
  <c r="F23" i="10"/>
  <c r="K22" i="10"/>
  <c r="J22" i="10"/>
  <c r="I22" i="10"/>
  <c r="I26" i="10" s="1"/>
  <c r="H22" i="10"/>
  <c r="G22" i="10"/>
  <c r="K19" i="10"/>
  <c r="J19" i="10"/>
  <c r="J20" i="10" s="1"/>
  <c r="I19" i="10"/>
  <c r="H19" i="10"/>
  <c r="G19" i="10"/>
  <c r="F19" i="10"/>
  <c r="F20" i="10" s="1"/>
  <c r="K18" i="10"/>
  <c r="J18" i="10"/>
  <c r="I18" i="10"/>
  <c r="I20" i="10"/>
  <c r="H18" i="10"/>
  <c r="H20" i="10"/>
  <c r="G18" i="10"/>
  <c r="J11" i="10"/>
  <c r="K11" i="10"/>
  <c r="G12" i="10"/>
  <c r="H12" i="10"/>
  <c r="I12" i="10"/>
  <c r="J12" i="10"/>
  <c r="K12" i="10"/>
  <c r="H13" i="10"/>
  <c r="K13" i="10"/>
  <c r="G14" i="10"/>
  <c r="H14" i="10"/>
  <c r="I14" i="10"/>
  <c r="J14" i="10"/>
  <c r="K14" i="10"/>
  <c r="G15" i="10"/>
  <c r="H15" i="10"/>
  <c r="I15" i="10"/>
  <c r="J15" i="10"/>
  <c r="K15" i="10"/>
  <c r="F12" i="10"/>
  <c r="F13"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D14" i="18"/>
  <c r="K9" i="18"/>
  <c r="K14" i="17"/>
  <c r="K15" i="17" s="1"/>
  <c r="D14" i="17"/>
  <c r="D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J10" i="11"/>
  <c r="D15" i="17"/>
  <c r="O10" i="19"/>
  <c r="M10" i="19"/>
  <c r="N10" i="19"/>
  <c r="P10" i="19"/>
  <c r="G10" i="19"/>
  <c r="F10" i="19"/>
  <c r="I10" i="19"/>
  <c r="K15" i="8"/>
  <c r="I15" i="8"/>
  <c r="H15" i="8"/>
  <c r="K14" i="8"/>
  <c r="J15" i="8"/>
  <c r="I14" i="8"/>
  <c r="J14" i="8"/>
  <c r="H13" i="8"/>
  <c r="J13" i="8"/>
  <c r="I13" i="8"/>
  <c r="K13" i="8"/>
  <c r="T10" i="21"/>
  <c r="Q10" i="12"/>
  <c r="S10" i="12"/>
  <c r="U10" i="12"/>
  <c r="T10" i="12"/>
  <c r="P20" i="10"/>
  <c r="J10" i="22"/>
  <c r="F10" i="22"/>
  <c r="C10" i="22"/>
  <c r="C22" i="13"/>
  <c r="K106" i="13"/>
  <c r="I25" i="26"/>
  <c r="K11" i="26"/>
  <c r="G25" i="26"/>
  <c r="H19" i="26"/>
  <c r="U25" i="26"/>
  <c r="K21" i="26"/>
  <c r="M25" i="26"/>
  <c r="P25" i="26"/>
  <c r="K24" i="26"/>
  <c r="K23" i="26"/>
  <c r="G26" i="10"/>
  <c r="E24" i="26"/>
  <c r="K18" i="26"/>
  <c r="O20" i="10"/>
  <c r="M19" i="26"/>
  <c r="K17" i="26"/>
  <c r="L19" i="26"/>
  <c r="P19" i="26"/>
  <c r="N19" i="26"/>
  <c r="G19" i="26"/>
  <c r="I19" i="26"/>
  <c r="U15"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J26"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E25" i="10"/>
  <c r="Q26" i="10"/>
  <c r="M26" i="10"/>
  <c r="P26" i="10"/>
  <c r="V26" i="10"/>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H50" i="5"/>
  <c r="D50" i="5"/>
  <c r="C46" i="5"/>
  <c r="C48" i="5"/>
  <c r="C50" i="5" s="1"/>
  <c r="G50" i="5"/>
  <c r="E50" i="5"/>
  <c r="I50" i="5"/>
  <c r="F50" i="5"/>
  <c r="C17" i="5" l="1"/>
  <c r="E13" i="26"/>
  <c r="C36" i="5"/>
  <c r="W16" i="10"/>
  <c r="U35" i="5"/>
  <c r="V40" i="5"/>
  <c r="T35" i="5"/>
  <c r="T40" i="5" s="1"/>
  <c r="S35" i="5"/>
  <c r="S40" i="5" s="1"/>
  <c r="S14" i="10"/>
  <c r="S15" i="10"/>
  <c r="X16" i="10"/>
  <c r="Y16" i="10"/>
  <c r="U16" i="10"/>
  <c r="V16" i="10"/>
  <c r="Q14" i="26"/>
  <c r="Q13" i="26"/>
  <c r="S15" i="26"/>
  <c r="R15" i="26"/>
  <c r="S12" i="10"/>
  <c r="S13" i="10"/>
  <c r="Q12" i="26"/>
  <c r="T11" i="10"/>
  <c r="R35" i="5"/>
  <c r="R40" i="5"/>
  <c r="Q39" i="5"/>
  <c r="W40" i="5"/>
  <c r="G10" i="11"/>
  <c r="H10" i="11"/>
  <c r="E10" i="11"/>
  <c r="F10" i="11"/>
  <c r="C10" i="11"/>
  <c r="I10" i="11"/>
  <c r="R50" i="5"/>
  <c r="AE28" i="5"/>
  <c r="S25" i="26"/>
  <c r="S23" i="10"/>
  <c r="S25" i="10"/>
  <c r="O10" i="11"/>
  <c r="L10" i="11"/>
  <c r="K10" i="19"/>
  <c r="J10" i="19"/>
  <c r="K15" i="18"/>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J15" i="26"/>
  <c r="C39" i="5"/>
  <c r="I40" i="5"/>
  <c r="E14" i="26"/>
  <c r="E15" i="10"/>
  <c r="E14" i="10"/>
  <c r="K16" i="10"/>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9" i="5"/>
  <c r="S50" i="5"/>
  <c r="T50" i="5"/>
  <c r="Q48" i="5"/>
  <c r="Q47" i="5"/>
  <c r="V50" i="5"/>
  <c r="L12" i="8"/>
  <c r="BL25" i="9"/>
  <c r="BE25" i="9"/>
  <c r="E12"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Q22" i="26"/>
  <c r="BF19" i="9"/>
  <c r="H105" i="13"/>
  <c r="I41" i="13"/>
  <c r="I106" i="13"/>
  <c r="G105" i="13"/>
  <c r="G41" i="13"/>
  <c r="I40" i="13"/>
  <c r="I42" i="13" s="1"/>
  <c r="J41" i="13"/>
  <c r="H40" i="13"/>
  <c r="H106" i="13"/>
  <c r="J40" i="13"/>
  <c r="J42" i="13" s="1"/>
  <c r="K41" i="13"/>
  <c r="I105" i="13"/>
  <c r="G40" i="13"/>
  <c r="K40" i="13"/>
  <c r="K42" i="13" s="1"/>
  <c r="K105" i="13"/>
  <c r="K107" i="13" s="1"/>
  <c r="H41" i="13"/>
  <c r="C38" i="5"/>
  <c r="H112" i="13"/>
  <c r="H111" i="13"/>
  <c r="J45" i="13"/>
  <c r="H46" i="13"/>
  <c r="I46" i="13"/>
  <c r="L12" i="10"/>
  <c r="T26" i="10"/>
  <c r="L23" i="10"/>
  <c r="L26" i="10" s="1"/>
  <c r="K110" i="13"/>
  <c r="J105" i="13"/>
  <c r="S20" i="10"/>
  <c r="K34" i="13"/>
  <c r="G102" i="13"/>
  <c r="L99" i="13"/>
  <c r="J18" i="13"/>
  <c r="J34" i="13"/>
  <c r="K101" i="13"/>
  <c r="H102" i="13"/>
  <c r="K99" i="13"/>
  <c r="J25" i="26"/>
  <c r="Q11" i="26"/>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Q37" i="5"/>
  <c r="U40" i="5"/>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H37" i="5" l="1"/>
  <c r="H40" i="5" s="1"/>
  <c r="I12" i="26"/>
  <c r="I15" i="26" s="1"/>
  <c r="J13" i="10"/>
  <c r="J16" i="10" s="1"/>
  <c r="F35" i="5"/>
  <c r="F40" i="5" s="1"/>
  <c r="G37" i="5"/>
  <c r="H12" i="26"/>
  <c r="I13" i="10"/>
  <c r="C18" i="5"/>
  <c r="F12" i="26"/>
  <c r="E37" i="5"/>
  <c r="F11" i="26"/>
  <c r="G13" i="10"/>
  <c r="F11" i="10"/>
  <c r="F16" i="10" s="1"/>
  <c r="E35" i="5"/>
  <c r="G11" i="10"/>
  <c r="H11" i="10"/>
  <c r="H16" i="10" s="1"/>
  <c r="G11" i="26"/>
  <c r="G15" i="26" s="1"/>
  <c r="I11" i="10"/>
  <c r="H11" i="26"/>
  <c r="H15" i="26" s="1"/>
  <c r="D35" i="5"/>
  <c r="G35" i="5"/>
  <c r="G40" i="5" s="1"/>
  <c r="Q35" i="5"/>
  <c r="Q40" i="5" s="1"/>
  <c r="Q15" i="26"/>
  <c r="S11" i="10"/>
  <c r="S16" i="10" s="1"/>
  <c r="T16" i="10"/>
  <c r="U46" i="5"/>
  <c r="V21" i="26"/>
  <c r="V25" i="26" s="1"/>
  <c r="W22" i="10"/>
  <c r="W46" i="5"/>
  <c r="W50" i="5" s="1"/>
  <c r="Y22" i="10"/>
  <c r="Y26" i="10" s="1"/>
  <c r="T21" i="26"/>
  <c r="T25" i="26" s="1"/>
  <c r="J41" i="3"/>
  <c r="X41" i="3"/>
  <c r="AI11" i="8"/>
  <c r="AE13" i="24"/>
  <c r="AE18" i="3"/>
  <c r="AE41" i="3"/>
  <c r="J18" i="3"/>
  <c r="L13" i="24"/>
  <c r="N14" i="8"/>
  <c r="E15" i="24"/>
  <c r="E40" i="5"/>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X50" i="4"/>
  <c r="AS40" i="4"/>
  <c r="J44" i="4"/>
  <c r="Q44" i="4"/>
  <c r="I48" i="13"/>
  <c r="J107" i="13"/>
  <c r="I107" i="13"/>
  <c r="H42" i="13"/>
  <c r="F105" i="13"/>
  <c r="F107" i="13" s="1"/>
  <c r="G107" i="13"/>
  <c r="G45" i="13"/>
  <c r="F45" i="13" s="1"/>
  <c r="K47" i="13"/>
  <c r="K48" i="13" s="1"/>
  <c r="L112" i="13"/>
  <c r="J50" i="5"/>
  <c r="F102" i="13"/>
  <c r="J47" i="13"/>
  <c r="H45" i="13"/>
  <c r="J111" i="13"/>
  <c r="J109" i="13"/>
  <c r="J113" i="13" s="1"/>
  <c r="E12" i="26" l="1"/>
  <c r="E13" i="10"/>
  <c r="G16" i="10"/>
  <c r="E11" i="10"/>
  <c r="I16" i="10"/>
  <c r="C37" i="5"/>
  <c r="D40" i="5"/>
  <c r="C35" i="5"/>
  <c r="E11" i="26"/>
  <c r="E15" i="26" s="1"/>
  <c r="F15" i="26"/>
  <c r="Q46" i="5"/>
  <c r="Q50" i="5" s="1"/>
  <c r="U50" i="5"/>
  <c r="Q21" i="26"/>
  <c r="Q25" i="26" s="1"/>
  <c r="W26" i="10"/>
  <c r="S22" i="10"/>
  <c r="S26" i="10" s="1"/>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E16" i="10" l="1"/>
  <c r="C40" i="5"/>
  <c r="W15" i="24"/>
  <c r="Z26" i="8"/>
  <c r="W25" i="24"/>
  <c r="Q25" i="24"/>
  <c r="S26" i="8"/>
  <c r="Q19" i="24"/>
  <c r="S20" i="8"/>
  <c r="Q15" i="24"/>
  <c r="F38" i="13"/>
  <c r="F103" i="13"/>
  <c r="F113"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<sst xmlns="http://schemas.openxmlformats.org/spreadsheetml/2006/main" count="2483" uniqueCount="533">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</sst>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1">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497</v>
      </c>
      <c r="D5" s="378"/>
      <c r="E5" s="378"/>
      <c r="F5" s="378"/>
      <c r="G5" s="378"/>
      <c r="H5" s="378"/>
      <c r="I5" s="378"/>
      <c r="J5" s="378"/>
      <c r="K5" s="378"/>
      <c r="L5" s="378"/>
      <c r="M5" s="378"/>
      <c r="N5" s="378"/>
    </row>
    <row r="6" spans="2:14" ht="15" customHeight="1" x14ac:dyDescent="0.2">
      <c r="B6" s="3"/>
      <c r="C6" s="378" t="s">
        <v>528</v>
      </c>
      <c r="D6" s="378"/>
      <c r="E6" s="378"/>
      <c r="F6" s="378"/>
      <c r="G6" s="378"/>
      <c r="H6" s="378"/>
      <c r="I6" s="378"/>
      <c r="J6" s="378"/>
      <c r="K6" s="378"/>
      <c r="L6" s="378"/>
      <c r="M6" s="378"/>
      <c r="N6" s="378"/>
    </row>
    <row r="7" spans="2:14" ht="18.75" customHeight="1" x14ac:dyDescent="0.2">
      <c r="B7" s="3" t="s">
        <v>6</v>
      </c>
      <c r="C7" s="378" t="s">
        <v>459</v>
      </c>
      <c r="D7" s="378"/>
      <c r="E7" s="378"/>
      <c r="F7" s="378"/>
      <c r="G7" s="378"/>
      <c r="H7" s="378"/>
      <c r="I7" s="378"/>
      <c r="J7" s="378"/>
      <c r="K7" s="378"/>
      <c r="L7" s="378"/>
      <c r="M7" s="378"/>
      <c r="N7" s="378"/>
    </row>
    <row r="8" spans="2:14" ht="15" customHeight="1" x14ac:dyDescent="0.2">
      <c r="B8" s="3" t="s">
        <v>7</v>
      </c>
      <c r="C8" s="378" t="s">
        <v>460</v>
      </c>
      <c r="D8" s="378"/>
      <c r="E8" s="378"/>
      <c r="F8" s="378"/>
      <c r="G8" s="378"/>
      <c r="H8" s="378"/>
      <c r="I8" s="378"/>
      <c r="J8" s="378"/>
      <c r="K8" s="378"/>
      <c r="L8" s="378"/>
      <c r="M8" s="378"/>
      <c r="N8" s="378"/>
    </row>
    <row r="9" spans="2:14" ht="15" customHeight="1" x14ac:dyDescent="0.2">
      <c r="B9" s="3" t="s">
        <v>8</v>
      </c>
      <c r="C9" s="378" t="s">
        <v>461</v>
      </c>
      <c r="D9" s="378"/>
      <c r="E9" s="378"/>
      <c r="F9" s="378"/>
      <c r="G9" s="378"/>
      <c r="H9" s="378"/>
      <c r="I9" s="378"/>
      <c r="J9" s="378"/>
      <c r="K9" s="378"/>
      <c r="L9" s="378"/>
      <c r="M9" s="378"/>
      <c r="N9" s="378"/>
    </row>
    <row r="10" spans="2:14" ht="15" customHeight="1" x14ac:dyDescent="0.2">
      <c r="B10" s="3" t="s">
        <v>9</v>
      </c>
      <c r="C10" s="378" t="s">
        <v>463</v>
      </c>
      <c r="D10" s="378"/>
      <c r="E10" s="378"/>
      <c r="F10" s="378"/>
      <c r="G10" s="378"/>
      <c r="H10" s="378"/>
      <c r="I10" s="378"/>
      <c r="J10" s="378"/>
      <c r="K10" s="378"/>
      <c r="L10" s="378"/>
      <c r="M10" s="378"/>
      <c r="N10" s="378"/>
    </row>
    <row r="11" spans="2:14" ht="15" customHeight="1" x14ac:dyDescent="0.2">
      <c r="B11" s="3" t="s">
        <v>10</v>
      </c>
      <c r="C11" s="378" t="s">
        <v>464</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448</v>
      </c>
      <c r="D14" s="378"/>
      <c r="E14" s="378"/>
      <c r="F14" s="378"/>
      <c r="G14" s="378"/>
      <c r="H14" s="378"/>
      <c r="I14" s="378"/>
      <c r="J14" s="378"/>
      <c r="K14" s="378"/>
      <c r="L14" s="378"/>
      <c r="M14" s="378"/>
      <c r="N14" s="378"/>
    </row>
    <row r="15" spans="2:14" ht="15" x14ac:dyDescent="0.2">
      <c r="B15" s="3" t="s">
        <v>16</v>
      </c>
      <c r="C15" s="378" t="s">
        <v>449</v>
      </c>
      <c r="D15" s="378"/>
      <c r="E15" s="378"/>
      <c r="F15" s="378"/>
      <c r="G15" s="378"/>
      <c r="H15" s="378"/>
      <c r="I15" s="378"/>
      <c r="J15" s="378"/>
      <c r="K15" s="378"/>
      <c r="L15" s="378"/>
      <c r="M15" s="378"/>
      <c r="N15" s="378"/>
    </row>
    <row r="16" spans="2:14" ht="15" x14ac:dyDescent="0.2">
      <c r="B16" s="3" t="s">
        <v>17</v>
      </c>
      <c r="C16" s="378" t="s">
        <v>450</v>
      </c>
      <c r="D16" s="378"/>
      <c r="E16" s="378"/>
      <c r="F16" s="378"/>
      <c r="G16" s="378"/>
      <c r="H16" s="378"/>
      <c r="I16" s="378"/>
      <c r="J16" s="378"/>
      <c r="K16" s="378"/>
      <c r="L16" s="378"/>
      <c r="M16" s="378"/>
      <c r="N16" s="378"/>
    </row>
    <row r="17" spans="2:15" ht="15" x14ac:dyDescent="0.2">
      <c r="B17" s="3" t="s">
        <v>18</v>
      </c>
      <c r="C17" s="378" t="s">
        <v>451</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election activeCell="P14" sqref="L14:P14"/>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קרן הגמלאות של חברי אגד בע"מ</v>
      </c>
    </row>
    <row r="3" spans="2:17" ht="14.25" customHeight="1" x14ac:dyDescent="0.25">
      <c r="B3" s="183" t="str">
        <f>CONCATENATE(הוראות!Z13,הוראות!F13)</f>
        <v>הנתונים ביחידות בודדות לשנת 2019</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F15" sqref="F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קרן הגמלאות של חברי אגד בע"מ</v>
      </c>
    </row>
    <row r="3" spans="2:17" ht="14.25" customHeight="1" x14ac:dyDescent="0.25">
      <c r="B3" s="183" t="str">
        <f>CONCATENATE(הוראות!Z13,הוראות!F13)</f>
        <v>הנתונים ביחידות בודדות לשנת 2019</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v>31</v>
      </c>
      <c r="L11" s="144"/>
      <c r="M11" s="144"/>
      <c r="N11" s="144"/>
      <c r="O11" s="144"/>
      <c r="P11" s="144"/>
      <c r="Q11" s="146"/>
    </row>
    <row r="12" spans="2:17" ht="25.5" x14ac:dyDescent="0.2">
      <c r="B12" s="60" t="s">
        <v>159</v>
      </c>
      <c r="C12" s="61" t="s">
        <v>160</v>
      </c>
      <c r="D12" s="143">
        <v>4</v>
      </c>
      <c r="E12" s="144"/>
      <c r="F12" s="144"/>
      <c r="G12" s="144"/>
      <c r="H12" s="144"/>
      <c r="I12" s="147"/>
      <c r="J12" s="148"/>
      <c r="K12" s="143">
        <v>91</v>
      </c>
      <c r="L12" s="144"/>
      <c r="M12" s="144"/>
      <c r="N12" s="144"/>
      <c r="O12" s="144"/>
      <c r="P12" s="144"/>
      <c r="Q12" s="146"/>
    </row>
    <row r="13" spans="2:17" ht="25.5" x14ac:dyDescent="0.2">
      <c r="B13" s="62" t="s">
        <v>161</v>
      </c>
      <c r="C13" s="61" t="s">
        <v>162</v>
      </c>
      <c r="D13" s="143">
        <v>1</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1</v>
      </c>
      <c r="E14" s="150"/>
      <c r="F14" s="150">
        <v>1</v>
      </c>
      <c r="G14" s="150"/>
      <c r="H14" s="150"/>
      <c r="I14" s="151"/>
      <c r="J14" s="152"/>
      <c r="K14" s="149">
        <f>SUM(L14:Q14)</f>
        <v>82</v>
      </c>
      <c r="L14" s="150">
        <v>77</v>
      </c>
      <c r="M14" s="150">
        <v>3</v>
      </c>
      <c r="N14" s="150"/>
      <c r="O14" s="150"/>
      <c r="P14" s="151">
        <v>1</v>
      </c>
      <c r="Q14" s="181">
        <v>1</v>
      </c>
    </row>
    <row r="15" spans="2:17" ht="38.25" x14ac:dyDescent="0.2">
      <c r="B15" s="62" t="s">
        <v>165</v>
      </c>
      <c r="C15" s="61" t="s">
        <v>166</v>
      </c>
      <c r="D15" s="149">
        <f>IF(D11+D12-D14-D13=0,"",D11+D12-D14-D13)</f>
        <v>2</v>
      </c>
      <c r="E15" s="144"/>
      <c r="F15" s="144"/>
      <c r="G15" s="144"/>
      <c r="H15" s="144"/>
      <c r="I15" s="147"/>
      <c r="J15" s="148"/>
      <c r="K15" s="149">
        <f>IF(K11+K12-K14-K13=0,"",K11+K12-K14-K13)</f>
        <v>40</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קרן הגמלאות של חברי אגד בע"מ</v>
      </c>
    </row>
    <row r="3" spans="2:17" ht="14.25" customHeight="1" x14ac:dyDescent="0.25">
      <c r="B3" s="183" t="str">
        <f>CONCATENATE(הוראות!Z13,הוראות!F13)</f>
        <v>הנתונים ביחידות בודדות לשנת 2019</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קרן הגמלאות של חברי אגד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קרן הגמלאות של חברי אגד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קרן הגמלאות של חברי אגד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קרן הגמלאות של חברי אגד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2019</v>
      </c>
    </row>
    <row r="4" spans="1:41" x14ac:dyDescent="0.2">
      <c r="B4" s="182" t="s">
        <v>425</v>
      </c>
    </row>
    <row r="5" spans="1:41" ht="13.5" thickBot="1" x14ac:dyDescent="0.25"/>
    <row r="6" spans="1:41" x14ac:dyDescent="0.2">
      <c r="B6" s="408" t="s">
        <v>179</v>
      </c>
      <c r="C6" s="444"/>
      <c r="D6" s="445"/>
      <c r="E6" s="411" t="s">
        <v>26</v>
      </c>
      <c r="F6" s="412"/>
      <c r="G6" s="412"/>
      <c r="H6" s="412"/>
      <c r="I6" s="412"/>
      <c r="J6" s="413"/>
      <c r="K6" s="417" t="s">
        <v>27</v>
      </c>
      <c r="L6" s="418"/>
      <c r="M6" s="419"/>
      <c r="N6" s="419"/>
      <c r="O6" s="419"/>
      <c r="P6" s="419"/>
      <c r="Q6" s="419"/>
      <c r="R6" s="419"/>
      <c r="S6" s="419"/>
      <c r="T6" s="419"/>
      <c r="U6" s="419"/>
      <c r="V6" s="420"/>
      <c r="W6" s="395" t="s">
        <v>529</v>
      </c>
      <c r="X6" s="396"/>
      <c r="Y6" s="396"/>
      <c r="Z6" s="396"/>
      <c r="AA6" s="396"/>
      <c r="AB6" s="396"/>
      <c r="AC6" s="396"/>
      <c r="AD6" s="396"/>
      <c r="AE6" s="396"/>
      <c r="AF6" s="396"/>
      <c r="AG6" s="396"/>
      <c r="AH6" s="397"/>
    </row>
    <row r="7" spans="1:41" ht="12.75" customHeight="1" x14ac:dyDescent="0.2">
      <c r="A7" s="186"/>
      <c r="B7" s="409"/>
      <c r="C7" s="446"/>
      <c r="D7" s="447"/>
      <c r="E7" s="414"/>
      <c r="F7" s="415"/>
      <c r="G7" s="415"/>
      <c r="H7" s="415"/>
      <c r="I7" s="415"/>
      <c r="J7" s="416"/>
      <c r="K7" s="398" t="s">
        <v>180</v>
      </c>
      <c r="L7" s="399"/>
      <c r="M7" s="400"/>
      <c r="N7" s="400"/>
      <c r="O7" s="400"/>
      <c r="P7" s="400"/>
      <c r="Q7" s="400" t="s">
        <v>181</v>
      </c>
      <c r="R7" s="400"/>
      <c r="S7" s="400"/>
      <c r="T7" s="400"/>
      <c r="U7" s="400"/>
      <c r="V7" s="401"/>
      <c r="W7" s="398" t="s">
        <v>30</v>
      </c>
      <c r="X7" s="399"/>
      <c r="Y7" s="400"/>
      <c r="Z7" s="400"/>
      <c r="AA7" s="400"/>
      <c r="AB7" s="400"/>
      <c r="AC7" s="400" t="s">
        <v>31</v>
      </c>
      <c r="AD7" s="400"/>
      <c r="AE7" s="400"/>
      <c r="AF7" s="400"/>
      <c r="AG7" s="400"/>
      <c r="AH7" s="401"/>
      <c r="AI7" s="279"/>
      <c r="AJ7" s="279"/>
      <c r="AK7" s="279"/>
      <c r="AL7" s="279"/>
      <c r="AM7" s="173"/>
    </row>
    <row r="8" spans="1:41" ht="25.5" customHeight="1" x14ac:dyDescent="0.2">
      <c r="A8" s="186"/>
      <c r="B8" s="409"/>
      <c r="C8" s="446"/>
      <c r="D8" s="447"/>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0"/>
      <c r="C9" s="448"/>
      <c r="D9" s="449"/>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8"/>
      <c r="C26" s="438"/>
      <c r="D26" s="438"/>
      <c r="E26" s="301"/>
      <c r="F26" s="301"/>
      <c r="G26" s="301"/>
      <c r="H26" s="301"/>
      <c r="I26" s="301"/>
      <c r="J26" s="301"/>
    </row>
    <row r="27" spans="1:39" x14ac:dyDescent="0.2">
      <c r="B27" s="364" t="s">
        <v>527</v>
      </c>
      <c r="C27" s="363"/>
      <c r="H27" s="303"/>
      <c r="I27" s="303"/>
      <c r="J27" s="303"/>
    </row>
    <row r="28" spans="1:39" x14ac:dyDescent="0.2">
      <c r="A28" s="262"/>
      <c r="B28" s="436"/>
      <c r="C28" s="436"/>
      <c r="D28" s="436"/>
      <c r="E28" s="304"/>
      <c r="F28" s="304"/>
      <c r="G28" s="304"/>
      <c r="H28" s="304"/>
      <c r="I28" s="304"/>
      <c r="J28" s="304"/>
    </row>
    <row r="29" spans="1:39" x14ac:dyDescent="0.2">
      <c r="A29" s="303"/>
      <c r="B29" s="437"/>
      <c r="C29" s="440"/>
      <c r="D29" s="440"/>
      <c r="E29" s="305"/>
      <c r="F29" s="305"/>
      <c r="G29" s="305"/>
      <c r="H29" s="305"/>
      <c r="I29" s="305"/>
      <c r="J29" s="305"/>
    </row>
    <row r="30" spans="1:39" x14ac:dyDescent="0.2">
      <c r="A30" s="303"/>
      <c r="B30" s="437"/>
      <c r="C30" s="437"/>
      <c r="D30" s="437"/>
      <c r="E30" s="302"/>
      <c r="F30" s="302"/>
      <c r="G30" s="302"/>
      <c r="H30" s="302"/>
      <c r="I30" s="302"/>
      <c r="J30" s="302"/>
    </row>
    <row r="31" spans="1:39" x14ac:dyDescent="0.2">
      <c r="A31" s="303"/>
      <c r="B31" s="437"/>
      <c r="C31" s="437"/>
      <c r="D31" s="437"/>
      <c r="E31" s="302"/>
      <c r="F31" s="302"/>
      <c r="G31" s="302"/>
      <c r="H31" s="302"/>
      <c r="I31" s="302"/>
      <c r="J31" s="302"/>
    </row>
    <row r="32" spans="1:39" x14ac:dyDescent="0.2">
      <c r="A32" s="278"/>
      <c r="B32" s="436"/>
      <c r="C32" s="436"/>
      <c r="D32" s="436"/>
      <c r="E32" s="304"/>
      <c r="F32" s="304"/>
      <c r="G32" s="304"/>
      <c r="H32" s="304"/>
      <c r="I32" s="304"/>
      <c r="J32" s="304"/>
    </row>
    <row r="33" spans="1:10" x14ac:dyDescent="0.2">
      <c r="A33" s="303"/>
      <c r="B33" s="436"/>
      <c r="C33" s="436"/>
      <c r="D33" s="436"/>
      <c r="E33" s="304"/>
      <c r="F33" s="304"/>
      <c r="G33" s="304"/>
      <c r="H33" s="304"/>
      <c r="I33" s="304"/>
      <c r="J33" s="304"/>
    </row>
    <row r="34" spans="1:10" x14ac:dyDescent="0.2">
      <c r="A34" s="303"/>
      <c r="B34" s="436"/>
      <c r="C34" s="436"/>
      <c r="D34" s="436"/>
      <c r="E34" s="304"/>
      <c r="F34" s="304"/>
      <c r="G34" s="304"/>
      <c r="H34" s="304"/>
      <c r="I34" s="304"/>
      <c r="J34" s="304"/>
    </row>
    <row r="35" spans="1:10" x14ac:dyDescent="0.2">
      <c r="A35" s="278"/>
      <c r="B35" s="436"/>
      <c r="C35" s="436"/>
      <c r="D35" s="436"/>
      <c r="E35" s="304"/>
      <c r="F35" s="304"/>
      <c r="G35" s="304"/>
      <c r="H35" s="304"/>
      <c r="I35" s="304"/>
      <c r="J35" s="304"/>
    </row>
    <row r="36" spans="1:10" x14ac:dyDescent="0.2">
      <c r="A36" s="303"/>
      <c r="B36" s="436"/>
      <c r="C36" s="436"/>
      <c r="D36" s="436"/>
      <c r="E36" s="304"/>
      <c r="F36" s="304"/>
      <c r="G36" s="304"/>
      <c r="H36" s="304"/>
      <c r="I36" s="304"/>
      <c r="J36" s="304"/>
    </row>
    <row r="37" spans="1:10" x14ac:dyDescent="0.2">
      <c r="A37" s="303"/>
      <c r="B37" s="436"/>
      <c r="C37" s="436"/>
      <c r="D37" s="436"/>
      <c r="E37" s="304"/>
      <c r="F37" s="304"/>
      <c r="G37" s="304"/>
      <c r="H37" s="304"/>
      <c r="I37" s="304"/>
      <c r="J37" s="304"/>
    </row>
    <row r="38" spans="1:10" x14ac:dyDescent="0.2">
      <c r="A38" s="303"/>
      <c r="B38" s="436"/>
      <c r="C38" s="436"/>
      <c r="D38" s="436"/>
      <c r="E38" s="304"/>
      <c r="F38" s="304"/>
      <c r="G38" s="304"/>
      <c r="H38" s="304"/>
      <c r="I38" s="304"/>
      <c r="J38" s="304"/>
    </row>
    <row r="39" spans="1:10" x14ac:dyDescent="0.2">
      <c r="A39" s="303"/>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קרן הגמלאות של חברי אגד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2019</v>
      </c>
      <c r="F3" s="121">
        <f>E3-1</f>
        <v>-1</v>
      </c>
    </row>
    <row r="4" spans="1:68" x14ac:dyDescent="0.2">
      <c r="B4" s="182" t="s">
        <v>425</v>
      </c>
    </row>
    <row r="5" spans="1:68" ht="13.5" thickBot="1" x14ac:dyDescent="0.25"/>
    <row r="6" spans="1:68" x14ac:dyDescent="0.2">
      <c r="A6" s="269"/>
      <c r="B6" s="450" t="s">
        <v>179</v>
      </c>
      <c r="C6" s="444"/>
      <c r="D6" s="445"/>
      <c r="E6" s="453" t="s">
        <v>87</v>
      </c>
      <c r="F6" s="454"/>
      <c r="G6" s="454"/>
      <c r="H6" s="454"/>
      <c r="I6" s="454"/>
      <c r="J6" s="455"/>
      <c r="K6" s="453" t="s">
        <v>88</v>
      </c>
      <c r="L6" s="454"/>
      <c r="M6" s="454"/>
      <c r="N6" s="454"/>
      <c r="O6" s="454"/>
      <c r="P6" s="455"/>
      <c r="Q6" s="453" t="s">
        <v>89</v>
      </c>
      <c r="R6" s="454"/>
      <c r="S6" s="454"/>
      <c r="T6" s="454"/>
      <c r="U6" s="454"/>
      <c r="V6" s="455"/>
      <c r="W6" s="453" t="s">
        <v>90</v>
      </c>
      <c r="X6" s="454"/>
      <c r="Y6" s="454"/>
      <c r="Z6" s="454"/>
      <c r="AA6" s="454"/>
      <c r="AB6" s="455"/>
      <c r="AC6" s="453" t="s">
        <v>91</v>
      </c>
      <c r="AD6" s="454"/>
      <c r="AE6" s="454"/>
      <c r="AF6" s="454"/>
      <c r="AG6" s="454"/>
      <c r="AH6" s="455"/>
      <c r="AI6" s="453" t="s">
        <v>92</v>
      </c>
      <c r="AJ6" s="454"/>
      <c r="AK6" s="454"/>
      <c r="AL6" s="454"/>
      <c r="AM6" s="454"/>
      <c r="AN6" s="455"/>
      <c r="AO6" s="453" t="s">
        <v>93</v>
      </c>
      <c r="AP6" s="454"/>
      <c r="AQ6" s="454"/>
      <c r="AR6" s="454"/>
      <c r="AS6" s="454"/>
      <c r="AT6" s="455"/>
      <c r="AU6" s="453" t="s">
        <v>94</v>
      </c>
      <c r="AV6" s="454"/>
      <c r="AW6" s="454"/>
      <c r="AX6" s="454"/>
      <c r="AY6" s="454"/>
      <c r="AZ6" s="455"/>
      <c r="BA6" s="453" t="s">
        <v>95</v>
      </c>
      <c r="BB6" s="454"/>
      <c r="BC6" s="454"/>
      <c r="BD6" s="454"/>
      <c r="BE6" s="454"/>
      <c r="BF6" s="455"/>
      <c r="BG6" s="279"/>
      <c r="BH6" s="279"/>
      <c r="BI6" s="279"/>
      <c r="BJ6" s="279"/>
      <c r="BK6" s="279"/>
      <c r="BL6" s="173"/>
    </row>
    <row r="7" spans="1:68" ht="25.5" customHeight="1" x14ac:dyDescent="0.2">
      <c r="A7" s="270"/>
      <c r="B7" s="451"/>
      <c r="C7" s="446"/>
      <c r="D7" s="447"/>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2"/>
      <c r="C8" s="448"/>
      <c r="D8" s="449"/>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8"/>
      <c r="C25" s="438"/>
      <c r="D25" s="438"/>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36"/>
      <c r="C27" s="436"/>
      <c r="D27" s="436"/>
      <c r="E27" s="304"/>
      <c r="F27" s="304"/>
      <c r="G27" s="304"/>
      <c r="H27" s="304"/>
      <c r="I27" s="304"/>
      <c r="J27" s="304"/>
    </row>
    <row r="28" spans="1:64" x14ac:dyDescent="0.2">
      <c r="A28" s="303"/>
      <c r="B28" s="437"/>
      <c r="C28" s="440"/>
      <c r="D28" s="440"/>
      <c r="E28" s="305"/>
      <c r="F28" s="305"/>
      <c r="G28" s="305"/>
      <c r="H28" s="305"/>
      <c r="I28" s="305"/>
      <c r="J28" s="305"/>
    </row>
    <row r="29" spans="1:64" x14ac:dyDescent="0.2">
      <c r="A29" s="303"/>
      <c r="B29" s="437"/>
      <c r="C29" s="437"/>
      <c r="D29" s="437"/>
      <c r="E29" s="302"/>
      <c r="F29" s="302"/>
      <c r="G29" s="302"/>
      <c r="H29" s="302"/>
      <c r="I29" s="302"/>
      <c r="J29" s="302"/>
    </row>
    <row r="30" spans="1:64" x14ac:dyDescent="0.2">
      <c r="A30" s="303"/>
      <c r="B30" s="437"/>
      <c r="C30" s="437"/>
      <c r="D30" s="437"/>
      <c r="E30" s="302"/>
      <c r="F30" s="302"/>
      <c r="G30" s="302"/>
      <c r="H30" s="302"/>
      <c r="I30" s="302"/>
      <c r="J30" s="302"/>
    </row>
    <row r="31" spans="1:64" x14ac:dyDescent="0.2">
      <c r="A31" s="278"/>
      <c r="B31" s="436"/>
      <c r="C31" s="436"/>
      <c r="D31" s="436"/>
      <c r="E31" s="304"/>
      <c r="F31" s="304"/>
      <c r="G31" s="304"/>
      <c r="H31" s="304"/>
      <c r="I31" s="304"/>
      <c r="J31" s="304"/>
    </row>
    <row r="32" spans="1:64" x14ac:dyDescent="0.2">
      <c r="A32" s="303"/>
      <c r="B32" s="436"/>
      <c r="C32" s="436"/>
      <c r="D32" s="436"/>
      <c r="E32" s="304"/>
      <c r="F32" s="304"/>
      <c r="G32" s="304"/>
      <c r="H32" s="304"/>
      <c r="I32" s="304"/>
      <c r="J32" s="304"/>
    </row>
    <row r="33" spans="1:10" x14ac:dyDescent="0.2">
      <c r="A33" s="303"/>
      <c r="B33" s="436"/>
      <c r="C33" s="436"/>
      <c r="D33" s="436"/>
      <c r="E33" s="304"/>
      <c r="F33" s="304"/>
      <c r="G33" s="304"/>
      <c r="H33" s="304"/>
      <c r="I33" s="304"/>
      <c r="J33" s="304"/>
    </row>
    <row r="34" spans="1:10" x14ac:dyDescent="0.2">
      <c r="A34" s="278"/>
      <c r="B34" s="436"/>
      <c r="C34" s="436"/>
      <c r="D34" s="436"/>
      <c r="E34" s="304"/>
      <c r="F34" s="304"/>
      <c r="G34" s="304"/>
      <c r="H34" s="304"/>
      <c r="I34" s="304"/>
      <c r="J34" s="304"/>
    </row>
    <row r="35" spans="1:10" x14ac:dyDescent="0.2">
      <c r="A35" s="303"/>
      <c r="B35" s="436"/>
      <c r="C35" s="436"/>
      <c r="D35" s="436"/>
      <c r="E35" s="304"/>
      <c r="F35" s="304"/>
      <c r="G35" s="304"/>
      <c r="H35" s="304"/>
      <c r="I35" s="304"/>
      <c r="J35" s="304"/>
    </row>
    <row r="36" spans="1:10" x14ac:dyDescent="0.2">
      <c r="A36" s="303"/>
      <c r="B36" s="436"/>
      <c r="C36" s="436"/>
      <c r="D36" s="436"/>
      <c r="E36" s="304"/>
      <c r="F36" s="304"/>
      <c r="G36" s="304"/>
      <c r="H36" s="304"/>
      <c r="I36" s="304"/>
      <c r="J36" s="304"/>
    </row>
    <row r="37" spans="1:10" x14ac:dyDescent="0.2">
      <c r="A37" s="303"/>
      <c r="B37" s="436"/>
      <c r="C37" s="436"/>
      <c r="D37" s="436"/>
      <c r="E37" s="304"/>
      <c r="F37" s="304"/>
      <c r="G37" s="304"/>
      <c r="H37" s="304"/>
      <c r="I37" s="304"/>
      <c r="J37" s="304"/>
    </row>
    <row r="38" spans="1:10" x14ac:dyDescent="0.2">
      <c r="A38" s="303"/>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קרן הגמלאות של חברי אגד בע"מ</v>
      </c>
    </row>
    <row r="3" spans="1:25" ht="12.75" customHeight="1" x14ac:dyDescent="0.3">
      <c r="A3" s="268"/>
      <c r="B3" s="183" t="str">
        <f>CONCATENATE(הוראות!Z13,הוראות!F13)</f>
        <v>הנתונים ביחידות בודדות לשנת 2019</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0" t="s">
        <v>179</v>
      </c>
      <c r="C7" s="444"/>
      <c r="D7" s="444"/>
      <c r="E7" s="453" t="s">
        <v>140</v>
      </c>
      <c r="F7" s="454"/>
      <c r="G7" s="454"/>
      <c r="H7" s="454"/>
      <c r="I7" s="454"/>
      <c r="J7" s="455"/>
      <c r="K7" s="453" t="s">
        <v>141</v>
      </c>
      <c r="L7" s="454"/>
      <c r="M7" s="454"/>
      <c r="N7" s="454"/>
      <c r="O7" s="454"/>
      <c r="P7" s="455"/>
      <c r="Q7" s="453" t="s">
        <v>142</v>
      </c>
      <c r="R7" s="454"/>
      <c r="S7" s="454"/>
      <c r="T7" s="454"/>
      <c r="U7" s="454"/>
      <c r="V7" s="455"/>
    </row>
    <row r="8" spans="1:25" ht="25.5" customHeight="1" x14ac:dyDescent="0.2">
      <c r="A8" s="270"/>
      <c r="B8" s="446"/>
      <c r="C8" s="446"/>
      <c r="D8" s="446"/>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8"/>
      <c r="C9" s="448"/>
      <c r="D9" s="448"/>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1" t="s">
        <v>73</v>
      </c>
      <c r="C10" s="472"/>
      <c r="D10" s="47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0.90625</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0.625</v>
      </c>
      <c r="G11" s="79">
        <f>IF((' פנסיוני א3'!F12+' פנסיוני א3'!M12+' פנסיוני א3'!F13+' פנסיוני א3'!M13)=0,0,(' פנסיוני א3'!F12+' פנסיוני א3'!M12+' פנסיוני א3'!F13+' פנסיוני א3'!M13)/(' פנסיוני א3'!$C$17+' פנסיוני א3'!$J$17))</f>
        <v>0.1875</v>
      </c>
      <c r="H11" s="79">
        <f>IF((' פנסיוני א3'!G12+' פנסיוני א3'!N12+' פנסיוני א3'!G13+' פנסיוני א3'!N13)=0,0,(' פנסיוני א3'!G12+' פנסיוני א3'!N12+' פנסיוני א3'!G13+' פנסיוני א3'!N13)/(' פנסיוני א3'!$C$17+' פנסיוני א3'!$J$17))</f>
        <v>9.375E-2</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1</v>
      </c>
      <c r="R11" s="79">
        <f>IF(' פנסיוני א3'!AF12+' פנסיוני א3'!AG12+' פנסיוני א3'!AF13+' פנסיוני א3'!AG13=0,0,(' פנסיוני א3'!AF12+' פנסיוני א3'!AG12+' פנסיוני א3'!AF13+' פנסיוני א3'!AG13)/' פנסיוני א3'!$AE$17)</f>
        <v>0.70588235294117652</v>
      </c>
      <c r="S11" s="79">
        <f>IF(' פנסיוני א3'!AH12+' פנסיוני א3'!AH13=0,0,(' פנסיוני א3'!AH12+' פנסיוני א3'!AH13)/' פנסיוני א3'!$AE$17)</f>
        <v>0.28235294117647058</v>
      </c>
      <c r="T11" s="79">
        <f>IF(' פנסיוני א3'!AI12+' פנסיוני א3'!AI13=0,0,(' פנסיוני א3'!AI12+' פנסיוני א3'!AI13)/' פנסיוני א3'!$AE$17)</f>
        <v>1.1764705882352941E-2</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9.375E-2</v>
      </c>
      <c r="F12" s="79">
        <f>IF((' פנסיוני א3'!D14+' פנסיוני א3'!K14+' פנסיוני א3'!E14+' פנסיוני א3'!L14)=0,0,(' פנסיוני א3'!D14+' פנסיוני א3'!K14+' פנסיוני א3'!E14+' פנסיוני א3'!L14)/(' פנסיוני א3'!$C$17+' פנסיוני א3'!$J$17))</f>
        <v>3.125E-2</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3.125E-2</v>
      </c>
      <c r="I12" s="79">
        <f>IF((' פנסיוני א3'!H14+' פנסיוני א3'!O14)=0,0,(' פנסיוני א3'!H14+' פנסיוני א3'!O14)/(' פנסיוני א3'!$C$17+' פנסיוני א3'!$J$17))</f>
        <v>3.125E-2</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0" t="s">
        <v>183</v>
      </c>
      <c r="C15" s="461"/>
      <c r="D15" s="461"/>
      <c r="E15" s="78">
        <f t="shared" ref="E15:V15" si="0">SUM(E11:E14)</f>
        <v>1</v>
      </c>
      <c r="F15" s="92">
        <f t="shared" si="0"/>
        <v>0.65625</v>
      </c>
      <c r="G15" s="92">
        <f t="shared" si="0"/>
        <v>0.1875</v>
      </c>
      <c r="H15" s="92">
        <f t="shared" si="0"/>
        <v>0.125</v>
      </c>
      <c r="I15" s="92">
        <f t="shared" si="0"/>
        <v>3.125E-2</v>
      </c>
      <c r="J15" s="83">
        <f t="shared" si="0"/>
        <v>0</v>
      </c>
      <c r="K15" s="78">
        <f t="shared" si="0"/>
        <v>0</v>
      </c>
      <c r="L15" s="92">
        <f t="shared" si="0"/>
        <v>0</v>
      </c>
      <c r="M15" s="92">
        <f t="shared" si="0"/>
        <v>0</v>
      </c>
      <c r="N15" s="92">
        <f t="shared" si="0"/>
        <v>0</v>
      </c>
      <c r="O15" s="92">
        <f t="shared" si="0"/>
        <v>0</v>
      </c>
      <c r="P15" s="83">
        <f t="shared" si="0"/>
        <v>0</v>
      </c>
      <c r="Q15" s="78">
        <f t="shared" si="0"/>
        <v>1</v>
      </c>
      <c r="R15" s="92">
        <f t="shared" si="0"/>
        <v>0.70588235294117652</v>
      </c>
      <c r="S15" s="92">
        <f t="shared" si="0"/>
        <v>0.28235294117647058</v>
      </c>
      <c r="T15" s="92">
        <f t="shared" si="0"/>
        <v>1.1764705882352941E-2</v>
      </c>
      <c r="U15" s="92">
        <f t="shared" si="0"/>
        <v>0</v>
      </c>
      <c r="V15" s="83">
        <f t="shared" si="0"/>
        <v>0</v>
      </c>
    </row>
    <row r="16" spans="1:25" x14ac:dyDescent="0.2">
      <c r="A16" s="205" t="s">
        <v>80</v>
      </c>
      <c r="B16" s="466" t="s">
        <v>184</v>
      </c>
      <c r="C16" s="467"/>
      <c r="D16" s="467"/>
      <c r="E16" s="86"/>
      <c r="F16" s="87"/>
      <c r="G16" s="88"/>
      <c r="H16" s="88"/>
      <c r="I16" s="88"/>
      <c r="J16" s="89"/>
      <c r="K16" s="86"/>
      <c r="L16" s="87"/>
      <c r="M16" s="88"/>
      <c r="N16" s="88"/>
      <c r="O16" s="88"/>
      <c r="P16" s="89"/>
      <c r="Q16" s="86"/>
      <c r="R16" s="87"/>
      <c r="S16" s="88"/>
      <c r="T16" s="88"/>
      <c r="U16" s="88"/>
      <c r="V16" s="89"/>
    </row>
    <row r="17" spans="1:22" x14ac:dyDescent="0.2">
      <c r="A17" s="202">
        <v>1</v>
      </c>
      <c r="B17" s="468" t="s">
        <v>76</v>
      </c>
      <c r="C17" s="469"/>
      <c r="D17" s="470"/>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8" t="s">
        <v>77</v>
      </c>
      <c r="C18" s="469"/>
      <c r="D18" s="470"/>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0" t="s">
        <v>82</v>
      </c>
      <c r="C19" s="461"/>
      <c r="D19" s="461"/>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3" t="s">
        <v>446</v>
      </c>
      <c r="C20" s="474"/>
      <c r="D20" s="475"/>
      <c r="E20" s="86"/>
      <c r="F20" s="87"/>
      <c r="G20" s="88"/>
      <c r="H20" s="88"/>
      <c r="I20" s="88"/>
      <c r="J20" s="89"/>
      <c r="K20" s="86"/>
      <c r="L20" s="87"/>
      <c r="M20" s="88"/>
      <c r="N20" s="88"/>
      <c r="O20" s="88"/>
      <c r="P20" s="89"/>
      <c r="Q20" s="86"/>
      <c r="R20" s="87"/>
      <c r="S20" s="88"/>
      <c r="T20" s="88"/>
      <c r="U20" s="88"/>
      <c r="V20" s="89"/>
    </row>
    <row r="21" spans="1:22" x14ac:dyDescent="0.2">
      <c r="A21" s="202">
        <v>1</v>
      </c>
      <c r="B21" s="468" t="s">
        <v>76</v>
      </c>
      <c r="C21" s="469"/>
      <c r="D21" s="470"/>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1</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0.5</v>
      </c>
      <c r="U21" s="79">
        <f>IF(' פנסיוני א3'!AJ24=0,0,' פנסיוני א3'!AJ24/' פנסיוני א3'!$AE$28)</f>
        <v>0</v>
      </c>
      <c r="V21" s="81">
        <f>IF(' פנסיוני א3'!AK24=0,0,' פנסיוני א3'!AK24/' פנסיוני א3'!$AE$28)</f>
        <v>0.5</v>
      </c>
    </row>
    <row r="22" spans="1:22" x14ac:dyDescent="0.2">
      <c r="A22" s="202">
        <v>2</v>
      </c>
      <c r="B22" s="468" t="s">
        <v>77</v>
      </c>
      <c r="C22" s="469"/>
      <c r="D22" s="470"/>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8" t="s">
        <v>84</v>
      </c>
      <c r="C23" s="469"/>
      <c r="D23" s="470"/>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0" t="s">
        <v>85</v>
      </c>
      <c r="C24" s="461"/>
      <c r="D24" s="462"/>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63" t="s">
        <v>86</v>
      </c>
      <c r="C25" s="464"/>
      <c r="D25" s="465"/>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1</v>
      </c>
      <c r="R25" s="103">
        <f t="shared" si="2"/>
        <v>0</v>
      </c>
      <c r="S25" s="103">
        <f t="shared" si="2"/>
        <v>0</v>
      </c>
      <c r="T25" s="103">
        <f t="shared" si="2"/>
        <v>0.5</v>
      </c>
      <c r="U25" s="103">
        <f t="shared" si="2"/>
        <v>0</v>
      </c>
      <c r="V25" s="102">
        <f t="shared" si="2"/>
        <v>0.5</v>
      </c>
    </row>
    <row r="26" spans="1:22" x14ac:dyDescent="0.2">
      <c r="A26" s="262"/>
      <c r="B26" s="438"/>
      <c r="C26" s="438"/>
      <c r="D26" s="438"/>
    </row>
    <row r="27" spans="1:22" x14ac:dyDescent="0.2">
      <c r="A27" s="301"/>
      <c r="B27" s="364" t="s">
        <v>527</v>
      </c>
      <c r="C27" s="364"/>
      <c r="D27" s="364"/>
    </row>
    <row r="28" spans="1:22" x14ac:dyDescent="0.2">
      <c r="A28" s="262"/>
      <c r="B28" s="436"/>
      <c r="C28" s="436"/>
      <c r="D28" s="436"/>
    </row>
    <row r="29" spans="1:22" x14ac:dyDescent="0.2">
      <c r="A29" s="303"/>
      <c r="B29" s="437"/>
      <c r="C29" s="440"/>
      <c r="D29" s="440"/>
    </row>
    <row r="30" spans="1:22" x14ac:dyDescent="0.2">
      <c r="A30" s="303"/>
      <c r="B30" s="437"/>
      <c r="C30" s="437"/>
      <c r="D30" s="437"/>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קרן הגמלאות של חברי אגד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J23" sqref="J23"/>
    </sheetView>
  </sheetViews>
  <sheetFormatPr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5" t="s">
        <v>375</v>
      </c>
      <c r="C3" s="385"/>
      <c r="D3" s="385"/>
      <c r="E3" s="385"/>
      <c r="F3" s="386" t="s">
        <v>376</v>
      </c>
      <c r="G3" s="387"/>
      <c r="H3" s="387"/>
      <c r="I3" s="387"/>
      <c r="J3" s="140"/>
      <c r="K3" s="140"/>
      <c r="L3" s="140"/>
      <c r="M3" s="140"/>
    </row>
    <row r="4" spans="1:26" ht="15.75" x14ac:dyDescent="0.25">
      <c r="A4" s="141" t="s">
        <v>377</v>
      </c>
      <c r="B4" s="388" t="s">
        <v>397</v>
      </c>
      <c r="C4" s="385"/>
      <c r="D4" s="385"/>
      <c r="E4" s="385"/>
      <c r="F4" s="385"/>
      <c r="G4" s="385"/>
      <c r="H4" s="385"/>
      <c r="I4" s="385"/>
      <c r="J4" s="385"/>
      <c r="K4" s="385"/>
      <c r="L4" s="385"/>
      <c r="M4" s="385"/>
    </row>
    <row r="5" spans="1:26" ht="15.75" x14ac:dyDescent="0.25">
      <c r="A5" s="141" t="s">
        <v>378</v>
      </c>
      <c r="B5" s="385" t="s">
        <v>379</v>
      </c>
      <c r="C5" s="385"/>
      <c r="D5" s="385"/>
      <c r="E5" s="385"/>
      <c r="F5" s="385"/>
      <c r="G5" s="385"/>
      <c r="H5" s="385"/>
      <c r="I5" s="385"/>
      <c r="J5" s="385"/>
      <c r="K5" s="385"/>
      <c r="L5" s="385"/>
      <c r="M5" s="385"/>
    </row>
    <row r="6" spans="1:26" ht="15.75" x14ac:dyDescent="0.25">
      <c r="A6" s="141" t="s">
        <v>380</v>
      </c>
      <c r="B6" s="385" t="s">
        <v>381</v>
      </c>
      <c r="C6" s="385"/>
      <c r="D6" s="385"/>
      <c r="E6" s="385"/>
      <c r="F6" s="385"/>
      <c r="G6" s="385"/>
      <c r="H6" s="385"/>
      <c r="I6" s="385"/>
      <c r="J6" s="385"/>
      <c r="K6" s="385"/>
      <c r="L6" s="385"/>
      <c r="M6" s="385"/>
    </row>
    <row r="7" spans="1:26" ht="13.5" customHeight="1" x14ac:dyDescent="0.2">
      <c r="A7" s="141" t="s">
        <v>382</v>
      </c>
      <c r="B7" s="385" t="s">
        <v>383</v>
      </c>
      <c r="C7" s="385"/>
      <c r="D7" s="385"/>
      <c r="E7" s="385"/>
      <c r="F7" s="385"/>
      <c r="G7" s="385"/>
      <c r="H7" s="385"/>
      <c r="I7" s="385"/>
      <c r="J7" s="385"/>
      <c r="K7" s="385"/>
      <c r="L7" s="385"/>
      <c r="M7" s="385"/>
    </row>
    <row r="8" spans="1:26" ht="16.5" customHeight="1" x14ac:dyDescent="0.2">
      <c r="A8" s="220"/>
      <c r="B8" s="385"/>
      <c r="C8" s="385"/>
      <c r="D8" s="385"/>
      <c r="E8" s="385"/>
      <c r="F8" s="385"/>
      <c r="G8" s="385"/>
      <c r="H8" s="385"/>
      <c r="I8" s="385"/>
      <c r="J8" s="385"/>
      <c r="K8" s="385"/>
      <c r="L8" s="385"/>
      <c r="M8" s="385"/>
    </row>
    <row r="9" spans="1:26" ht="16.5" customHeight="1" x14ac:dyDescent="0.25">
      <c r="A9" s="141" t="s">
        <v>456</v>
      </c>
      <c r="B9" s="385" t="s">
        <v>457</v>
      </c>
      <c r="C9" s="385"/>
      <c r="D9" s="385"/>
      <c r="E9" s="385"/>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0" t="s">
        <v>390</v>
      </c>
      <c r="I12" s="380"/>
      <c r="J12" s="381"/>
    </row>
    <row r="13" spans="1:26" ht="18.75" customHeight="1" thickBot="1" x14ac:dyDescent="0.25">
      <c r="B13" s="142" t="s">
        <v>237</v>
      </c>
      <c r="C13" s="218">
        <f>VLOOKUP(B13,'רשימת גופים'!A3:B230,2,0)</f>
        <v>520020447</v>
      </c>
      <c r="D13" s="155" t="s">
        <v>531</v>
      </c>
      <c r="E13" s="156" t="s">
        <v>532</v>
      </c>
      <c r="F13" s="156">
        <v>2019</v>
      </c>
      <c r="G13" s="209" t="s">
        <v>447</v>
      </c>
      <c r="H13" s="382" t="str">
        <f>CONCATENATE("netunim","_",C13,"_",F13,".xlsx")</f>
        <v>netunim_520020447_2019.xlsx</v>
      </c>
      <c r="I13" s="383"/>
      <c r="J13" s="384"/>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קרן הגמלאות של חברי אגד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0</v>
      </c>
      <c r="E10" s="116">
        <f>IF('נספח א4 - P'!$D$14=0,"",'נספח א4 - P'!F14/'נספח א4 - P'!$D$14)</f>
        <v>1</v>
      </c>
      <c r="F10" s="116">
        <f>IF('נספח א4 - P'!$D$14=0,"",'נספח א4 - P'!G14/'נספח א4 - P'!$D$14)</f>
        <v>0</v>
      </c>
      <c r="G10" s="116">
        <f>IF('נספח א4 - P'!$D$14=0,"",'נספח א4 - P'!H14/'נספח א4 - P'!$D$14)</f>
        <v>0</v>
      </c>
      <c r="H10" s="116">
        <f>IF('נספח א4 - P'!$D$14=0,"",'נספח א4 - P'!I14/'נספח א4 - P'!$D$14)</f>
        <v>0</v>
      </c>
      <c r="I10" s="116">
        <f>IF('נספח א4 - P'!$D$14=0,"",'נספח א4 - P'!J14/'נספח א4 - P'!$D$14)</f>
        <v>0</v>
      </c>
      <c r="J10" s="116">
        <f>IF('נספח א4 - P'!$K$14=0,"",'נספח א4 - P'!K14/'נספח א4 - P'!$K$14)</f>
        <v>1</v>
      </c>
      <c r="K10" s="116">
        <f>IF('נספח א4 - P'!$K$14=0,"",'נספח א4 - P'!L14/'נספח א4 - P'!$K$14)</f>
        <v>0.93902439024390238</v>
      </c>
      <c r="L10" s="116">
        <f>IF('נספח א4 - P'!$K$14=0,"",'נספח א4 - P'!M14/'נספח א4 - P'!$K$14)</f>
        <v>3.6585365853658534E-2</v>
      </c>
      <c r="M10" s="116">
        <f>IF('נספח א4 - P'!$K$14=0,"",'נספח א4 - P'!N14/'נספח א4 - P'!$K$14)</f>
        <v>0</v>
      </c>
      <c r="N10" s="116">
        <f>IF('נספח א4 - P'!$K$14=0,"",'נספח א4 - P'!O14/'נספח א4 - P'!$K$14)</f>
        <v>0</v>
      </c>
      <c r="O10" s="116">
        <f>IF('נספח א4 - P'!$K$14=0,"",'נספח א4 - P'!P14/'נספח א4 - P'!$K$14)</f>
        <v>1.2195121951219513E-2</v>
      </c>
      <c r="P10" s="117">
        <f>IF('נספח א4 - P'!$K$14=0,"",'נספח א4 - P'!Q14/'נספח א4 - P'!$K$14)</f>
        <v>1.2195121951219513E-2</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קרן הגמלאות של חברי אגד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קרן הגמלאות של חברי אגד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קרן הגמלאות של חברי אגד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קרן הגמלאות של חברי אגד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0" t="s">
        <v>87</v>
      </c>
      <c r="D4" s="511"/>
      <c r="E4" s="511"/>
      <c r="F4" s="511"/>
      <c r="G4" s="511"/>
      <c r="H4" s="511"/>
      <c r="I4" s="511"/>
      <c r="J4" s="511"/>
      <c r="K4" s="511"/>
      <c r="L4" s="511"/>
      <c r="M4" s="511"/>
      <c r="N4" s="511"/>
      <c r="O4" s="511"/>
      <c r="P4" s="512"/>
    </row>
    <row r="5" spans="1:16" x14ac:dyDescent="0.2">
      <c r="B5" s="10"/>
      <c r="C5" s="513" t="s">
        <v>96</v>
      </c>
      <c r="D5" s="514"/>
      <c r="E5" s="514"/>
      <c r="F5" s="514"/>
      <c r="G5" s="514"/>
      <c r="H5" s="514"/>
      <c r="I5" s="515"/>
      <c r="J5" s="513" t="s">
        <v>97</v>
      </c>
      <c r="K5" s="514"/>
      <c r="L5" s="514"/>
      <c r="M5" s="514"/>
      <c r="N5" s="514"/>
      <c r="O5" s="514"/>
      <c r="P5" s="515"/>
    </row>
    <row r="6" spans="1:16" ht="12.75" customHeight="1" x14ac:dyDescent="0.2">
      <c r="B6" s="10"/>
      <c r="C6" s="518" t="s">
        <v>194</v>
      </c>
      <c r="D6" s="257" t="s">
        <v>33</v>
      </c>
      <c r="E6" s="258"/>
      <c r="F6" s="258"/>
      <c r="G6" s="258"/>
      <c r="H6" s="258"/>
      <c r="I6" s="259"/>
      <c r="J6" s="520" t="s">
        <v>194</v>
      </c>
      <c r="K6" s="507" t="s">
        <v>33</v>
      </c>
      <c r="L6" s="508"/>
      <c r="M6" s="508"/>
      <c r="N6" s="508"/>
      <c r="O6" s="508"/>
      <c r="P6" s="509"/>
    </row>
    <row r="7" spans="1:16" ht="25.5" x14ac:dyDescent="0.2">
      <c r="B7" s="516" t="s">
        <v>34</v>
      </c>
      <c r="C7" s="519"/>
      <c r="D7" s="11" t="s">
        <v>495</v>
      </c>
      <c r="E7" s="47" t="s">
        <v>496</v>
      </c>
      <c r="F7" s="11" t="s">
        <v>394</v>
      </c>
      <c r="G7" s="11" t="s">
        <v>395</v>
      </c>
      <c r="H7" s="11" t="s">
        <v>396</v>
      </c>
      <c r="I7" s="157" t="s">
        <v>41</v>
      </c>
      <c r="J7" s="521"/>
      <c r="K7" s="11" t="s">
        <v>495</v>
      </c>
      <c r="L7" s="47" t="s">
        <v>496</v>
      </c>
      <c r="M7" s="11" t="s">
        <v>394</v>
      </c>
      <c r="N7" s="11" t="s">
        <v>395</v>
      </c>
      <c r="O7" s="11" t="s">
        <v>396</v>
      </c>
      <c r="P7" s="157" t="s">
        <v>41</v>
      </c>
    </row>
    <row r="8" spans="1:16" x14ac:dyDescent="0.2">
      <c r="B8" s="517"/>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1" t="s">
        <v>179</v>
      </c>
      <c r="C30" s="532"/>
      <c r="D30" s="532"/>
      <c r="E30" s="533"/>
      <c r="F30" s="555" t="s">
        <v>87</v>
      </c>
      <c r="G30" s="556"/>
      <c r="H30" s="556"/>
      <c r="I30" s="556"/>
      <c r="J30" s="556"/>
      <c r="K30" s="557"/>
    </row>
    <row r="31" spans="1:16" ht="25.5" x14ac:dyDescent="0.2">
      <c r="A31" s="106"/>
      <c r="B31" s="534"/>
      <c r="C31" s="535"/>
      <c r="D31" s="535"/>
      <c r="E31" s="536"/>
      <c r="F31" s="319" t="s">
        <v>182</v>
      </c>
      <c r="G31" s="11" t="s">
        <v>40</v>
      </c>
      <c r="H31" s="11" t="s">
        <v>394</v>
      </c>
      <c r="I31" s="11" t="s">
        <v>395</v>
      </c>
      <c r="J31" s="11" t="s">
        <v>396</v>
      </c>
      <c r="K31" s="157" t="s">
        <v>41</v>
      </c>
    </row>
    <row r="32" spans="1:16" ht="13.5" thickBot="1" x14ac:dyDescent="0.25">
      <c r="A32" s="107"/>
      <c r="B32" s="537"/>
      <c r="C32" s="538"/>
      <c r="D32" s="538"/>
      <c r="E32" s="539"/>
      <c r="F32" s="67" t="s">
        <v>42</v>
      </c>
      <c r="G32" s="68" t="s">
        <v>43</v>
      </c>
      <c r="H32" s="69" t="s">
        <v>44</v>
      </c>
      <c r="I32" s="69" t="s">
        <v>45</v>
      </c>
      <c r="J32" s="69" t="s">
        <v>46</v>
      </c>
      <c r="K32" s="70" t="s">
        <v>47</v>
      </c>
    </row>
    <row r="33" spans="1:11" x14ac:dyDescent="0.2">
      <c r="A33" s="107" t="s">
        <v>72</v>
      </c>
      <c r="B33" s="540" t="s">
        <v>73</v>
      </c>
      <c r="C33" s="541"/>
      <c r="D33" s="541"/>
      <c r="E33" s="542"/>
      <c r="F33" s="264"/>
      <c r="G33" s="265"/>
      <c r="H33" s="266"/>
      <c r="I33" s="266"/>
      <c r="J33" s="266"/>
      <c r="K33" s="113"/>
    </row>
    <row r="34" spans="1:11" x14ac:dyDescent="0.2">
      <c r="A34" s="166">
        <v>3</v>
      </c>
      <c r="B34" s="543" t="s">
        <v>76</v>
      </c>
      <c r="C34" s="544"/>
      <c r="D34" s="544"/>
      <c r="E34" s="545"/>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6" t="s">
        <v>77</v>
      </c>
      <c r="C35" s="547"/>
      <c r="D35" s="547"/>
      <c r="E35" s="548"/>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6" t="s">
        <v>78</v>
      </c>
      <c r="C36" s="547"/>
      <c r="D36" s="547"/>
      <c r="E36" s="548"/>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6" t="s">
        <v>79</v>
      </c>
      <c r="C37" s="547"/>
      <c r="D37" s="547"/>
      <c r="E37" s="548"/>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3" t="s">
        <v>525</v>
      </c>
      <c r="C38" s="544" t="s">
        <v>462</v>
      </c>
      <c r="D38" s="544"/>
      <c r="E38" s="545"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8" t="s">
        <v>81</v>
      </c>
      <c r="C39" s="559"/>
      <c r="D39" s="559"/>
      <c r="E39" s="560"/>
      <c r="F39" s="86"/>
      <c r="G39" s="87"/>
      <c r="H39" s="88"/>
      <c r="I39" s="88"/>
      <c r="J39" s="88"/>
      <c r="K39" s="89"/>
    </row>
    <row r="40" spans="1:11" x14ac:dyDescent="0.2">
      <c r="A40" s="77">
        <v>1</v>
      </c>
      <c r="B40" s="549" t="s">
        <v>76</v>
      </c>
      <c r="C40" s="550"/>
      <c r="D40" s="550"/>
      <c r="E40" s="551"/>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49" t="s">
        <v>77</v>
      </c>
      <c r="C41" s="550"/>
      <c r="D41" s="550"/>
      <c r="E41" s="551"/>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49" t="s">
        <v>82</v>
      </c>
      <c r="C42" s="550"/>
      <c r="D42" s="550"/>
      <c r="E42" s="551"/>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8" t="s">
        <v>446</v>
      </c>
      <c r="C43" s="559"/>
      <c r="D43" s="559"/>
      <c r="E43" s="560"/>
      <c r="F43" s="86"/>
      <c r="G43" s="87"/>
      <c r="H43" s="88"/>
      <c r="I43" s="88"/>
      <c r="J43" s="88"/>
      <c r="K43" s="89"/>
    </row>
    <row r="44" spans="1:11" x14ac:dyDescent="0.2">
      <c r="A44" s="77">
        <v>1</v>
      </c>
      <c r="B44" s="549" t="s">
        <v>76</v>
      </c>
      <c r="C44" s="550"/>
      <c r="D44" s="550"/>
      <c r="E44" s="551"/>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49" t="s">
        <v>195</v>
      </c>
      <c r="C45" s="550"/>
      <c r="D45" s="550"/>
      <c r="E45" s="551"/>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49" t="s">
        <v>84</v>
      </c>
      <c r="C46" s="550"/>
      <c r="D46" s="550"/>
      <c r="E46" s="551"/>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49" t="s">
        <v>85</v>
      </c>
      <c r="C47" s="550"/>
      <c r="D47" s="550"/>
      <c r="E47" s="551"/>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2" t="s">
        <v>86</v>
      </c>
      <c r="C48" s="553"/>
      <c r="D48" s="553"/>
      <c r="E48" s="554"/>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2" t="s">
        <v>179</v>
      </c>
      <c r="C94" s="523"/>
      <c r="D94" s="523"/>
      <c r="E94" s="524"/>
      <c r="F94" s="504" t="s">
        <v>87</v>
      </c>
      <c r="G94" s="505"/>
      <c r="H94" s="505"/>
      <c r="I94" s="505"/>
      <c r="J94" s="505"/>
      <c r="K94" s="505"/>
      <c r="L94" s="506"/>
    </row>
    <row r="95" spans="1:12" s="322" customFormat="1" ht="25.5" hidden="1" x14ac:dyDescent="0.2">
      <c r="A95" s="323"/>
      <c r="B95" s="525"/>
      <c r="C95" s="526"/>
      <c r="D95" s="526"/>
      <c r="E95" s="527"/>
      <c r="F95" s="324" t="s">
        <v>182</v>
      </c>
      <c r="G95" s="325" t="s">
        <v>495</v>
      </c>
      <c r="H95" s="326" t="s">
        <v>496</v>
      </c>
      <c r="I95" s="325" t="s">
        <v>394</v>
      </c>
      <c r="J95" s="325" t="s">
        <v>395</v>
      </c>
      <c r="K95" s="325" t="s">
        <v>396</v>
      </c>
      <c r="L95" s="327" t="s">
        <v>41</v>
      </c>
    </row>
    <row r="96" spans="1:12" s="322" customFormat="1" ht="13.5" hidden="1" thickBot="1" x14ac:dyDescent="0.25">
      <c r="A96" s="328"/>
      <c r="B96" s="528"/>
      <c r="C96" s="529"/>
      <c r="D96" s="529"/>
      <c r="E96" s="530"/>
      <c r="F96" s="329" t="s">
        <v>42</v>
      </c>
      <c r="G96" s="330" t="s">
        <v>43</v>
      </c>
      <c r="H96" s="331" t="s">
        <v>44</v>
      </c>
      <c r="I96" s="332" t="s">
        <v>45</v>
      </c>
      <c r="J96" s="332" t="s">
        <v>46</v>
      </c>
      <c r="K96" s="332" t="s">
        <v>47</v>
      </c>
      <c r="L96" s="333" t="s">
        <v>48</v>
      </c>
    </row>
    <row r="97" spans="1:12" s="322" customFormat="1" hidden="1" x14ac:dyDescent="0.2">
      <c r="A97" s="328" t="s">
        <v>72</v>
      </c>
      <c r="B97" s="501" t="s">
        <v>73</v>
      </c>
      <c r="C97" s="502"/>
      <c r="D97" s="502"/>
      <c r="E97" s="503"/>
      <c r="F97" s="334"/>
      <c r="G97" s="335"/>
      <c r="H97" s="336"/>
      <c r="I97" s="337"/>
      <c r="J97" s="337"/>
      <c r="K97" s="337"/>
      <c r="L97" s="338"/>
    </row>
    <row r="98" spans="1:12" s="322" customFormat="1" hidden="1" x14ac:dyDescent="0.2">
      <c r="A98" s="339">
        <v>3</v>
      </c>
      <c r="B98" s="498" t="s">
        <v>498</v>
      </c>
      <c r="C98" s="499"/>
      <c r="D98" s="499"/>
      <c r="E98" s="500"/>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498" t="s">
        <v>499</v>
      </c>
      <c r="C99" s="499" t="s">
        <v>458</v>
      </c>
      <c r="D99" s="499"/>
      <c r="E99" s="500"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5" t="s">
        <v>77</v>
      </c>
      <c r="C100" s="496"/>
      <c r="D100" s="496"/>
      <c r="E100" s="497"/>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5" t="s">
        <v>78</v>
      </c>
      <c r="C101" s="496"/>
      <c r="D101" s="496"/>
      <c r="E101" s="497"/>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5" t="s">
        <v>79</v>
      </c>
      <c r="C102" s="496"/>
      <c r="D102" s="496"/>
      <c r="E102" s="497"/>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8" t="s">
        <v>521</v>
      </c>
      <c r="C103" s="499" t="s">
        <v>462</v>
      </c>
      <c r="D103" s="499"/>
      <c r="E103" s="500"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2" t="s">
        <v>81</v>
      </c>
      <c r="C104" s="493"/>
      <c r="D104" s="493"/>
      <c r="E104" s="494"/>
      <c r="F104" s="349"/>
      <c r="G104" s="350"/>
      <c r="H104" s="350"/>
      <c r="I104" s="351"/>
      <c r="J104" s="351"/>
      <c r="K104" s="351"/>
      <c r="L104" s="352"/>
    </row>
    <row r="105" spans="1:12" s="322" customFormat="1" hidden="1" x14ac:dyDescent="0.2">
      <c r="A105" s="353">
        <v>1</v>
      </c>
      <c r="B105" s="486" t="s">
        <v>76</v>
      </c>
      <c r="C105" s="487"/>
      <c r="D105" s="487"/>
      <c r="E105" s="488"/>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6" t="s">
        <v>77</v>
      </c>
      <c r="C106" s="487"/>
      <c r="D106" s="487"/>
      <c r="E106" s="488"/>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6" t="s">
        <v>82</v>
      </c>
      <c r="C107" s="487"/>
      <c r="D107" s="487"/>
      <c r="E107" s="488"/>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2" t="s">
        <v>446</v>
      </c>
      <c r="C108" s="493"/>
      <c r="D108" s="493"/>
      <c r="E108" s="494"/>
      <c r="F108" s="349"/>
      <c r="G108" s="350"/>
      <c r="H108" s="350"/>
      <c r="I108" s="351"/>
      <c r="J108" s="351"/>
      <c r="K108" s="351"/>
      <c r="L108" s="352"/>
    </row>
    <row r="109" spans="1:12" s="322" customFormat="1" hidden="1" x14ac:dyDescent="0.2">
      <c r="A109" s="353">
        <v>1</v>
      </c>
      <c r="B109" s="486" t="s">
        <v>76</v>
      </c>
      <c r="C109" s="487"/>
      <c r="D109" s="487"/>
      <c r="E109" s="488"/>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6" t="s">
        <v>195</v>
      </c>
      <c r="C110" s="487"/>
      <c r="D110" s="487"/>
      <c r="E110" s="488"/>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6" t="s">
        <v>84</v>
      </c>
      <c r="C111" s="487"/>
      <c r="D111" s="487"/>
      <c r="E111" s="488"/>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6" t="s">
        <v>85</v>
      </c>
      <c r="C112" s="487"/>
      <c r="D112" s="487"/>
      <c r="E112" s="488"/>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89" t="s">
        <v>86</v>
      </c>
      <c r="C113" s="490"/>
      <c r="D113" s="490"/>
      <c r="E113" s="491"/>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89" t="s">
        <v>454</v>
      </c>
      <c r="E4" s="390"/>
      <c r="F4" s="390"/>
      <c r="G4" s="390"/>
      <c r="H4" s="390"/>
      <c r="I4" s="391"/>
    </row>
    <row r="5" spans="1:9" ht="13.5" thickBot="1" x14ac:dyDescent="0.25">
      <c r="A5" t="s">
        <v>198</v>
      </c>
      <c r="B5">
        <v>520042169</v>
      </c>
      <c r="D5" s="392"/>
      <c r="E5" s="393"/>
      <c r="F5" s="393"/>
      <c r="G5" s="393"/>
      <c r="H5" s="393"/>
      <c r="I5" s="394"/>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AB7" activePane="bottomRight" state="frozen"/>
      <selection activeCell="G33" sqref="G33"/>
      <selection pane="topRight" activeCell="G33" sqref="G33"/>
      <selection pane="bottomLeft" activeCell="G33" sqref="G33"/>
      <selection pane="bottomRight" activeCell="AN15" sqref="AN15"/>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קרן הגמלאות של חברי אגד בע"מ</v>
      </c>
    </row>
    <row r="3" spans="1:145" ht="15.75" x14ac:dyDescent="0.25">
      <c r="B3" s="183" t="str">
        <f>CONCATENATE(הוראות!Z13,הוראות!F13)</f>
        <v>הנתונים ביחידות בודדות לשנת 2019</v>
      </c>
    </row>
    <row r="4" spans="1:145" ht="12.75" customHeight="1" x14ac:dyDescent="0.2">
      <c r="B4" s="182" t="s">
        <v>425</v>
      </c>
      <c r="C4" s="423" t="s">
        <v>26</v>
      </c>
      <c r="D4" s="424"/>
      <c r="E4" s="424"/>
      <c r="F4" s="424"/>
      <c r="G4" s="424"/>
      <c r="H4" s="424"/>
      <c r="I4" s="425"/>
      <c r="J4" s="430" t="s">
        <v>27</v>
      </c>
      <c r="K4" s="431"/>
      <c r="L4" s="431"/>
      <c r="M4" s="431"/>
      <c r="N4" s="431"/>
      <c r="O4" s="431"/>
      <c r="P4" s="431"/>
      <c r="Q4" s="431"/>
      <c r="R4" s="431"/>
      <c r="S4" s="431"/>
      <c r="T4" s="431"/>
      <c r="U4" s="431"/>
      <c r="V4" s="431"/>
      <c r="W4" s="432"/>
      <c r="X4" s="430" t="s">
        <v>529</v>
      </c>
      <c r="Y4" s="431"/>
      <c r="Z4" s="431"/>
      <c r="AA4" s="431"/>
      <c r="AB4" s="431"/>
      <c r="AC4" s="431"/>
      <c r="AD4" s="431"/>
      <c r="AE4" s="431"/>
      <c r="AF4" s="431"/>
      <c r="AG4" s="431"/>
      <c r="AH4" s="431"/>
      <c r="AI4" s="431"/>
      <c r="AJ4" s="431"/>
      <c r="AK4" s="432"/>
      <c r="AL4" s="430" t="s">
        <v>530</v>
      </c>
      <c r="AM4" s="431"/>
      <c r="AN4" s="431"/>
      <c r="AO4" s="431"/>
      <c r="AP4" s="431"/>
      <c r="AQ4" s="431"/>
      <c r="AR4" s="431"/>
      <c r="AS4" s="431"/>
      <c r="AT4" s="431"/>
      <c r="AU4" s="431"/>
      <c r="AV4" s="431"/>
      <c r="AW4" s="431"/>
      <c r="AX4" s="431"/>
      <c r="AY4" s="432"/>
    </row>
    <row r="5" spans="1:145" ht="12.75" customHeight="1" x14ac:dyDescent="0.2">
      <c r="B5" s="159"/>
      <c r="C5" s="426"/>
      <c r="D5" s="427"/>
      <c r="E5" s="428"/>
      <c r="F5" s="428"/>
      <c r="G5" s="428"/>
      <c r="H5" s="428"/>
      <c r="I5" s="429"/>
      <c r="J5" s="433" t="s">
        <v>28</v>
      </c>
      <c r="K5" s="434"/>
      <c r="L5" s="434"/>
      <c r="M5" s="434"/>
      <c r="N5" s="434"/>
      <c r="O5" s="434"/>
      <c r="P5" s="435"/>
      <c r="Q5" s="433" t="s">
        <v>29</v>
      </c>
      <c r="R5" s="434"/>
      <c r="S5" s="434"/>
      <c r="T5" s="434"/>
      <c r="U5" s="434"/>
      <c r="V5" s="434"/>
      <c r="W5" s="435"/>
      <c r="X5" s="433" t="s">
        <v>30</v>
      </c>
      <c r="Y5" s="421"/>
      <c r="Z5" s="421"/>
      <c r="AA5" s="421"/>
      <c r="AB5" s="421"/>
      <c r="AC5" s="421"/>
      <c r="AD5" s="422"/>
      <c r="AE5" s="433" t="s">
        <v>31</v>
      </c>
      <c r="AF5" s="421"/>
      <c r="AG5" s="421"/>
      <c r="AH5" s="421"/>
      <c r="AI5" s="421"/>
      <c r="AJ5" s="421"/>
      <c r="AK5" s="422"/>
      <c r="AL5" s="433" t="s">
        <v>30</v>
      </c>
      <c r="AM5" s="421"/>
      <c r="AN5" s="421"/>
      <c r="AO5" s="421"/>
      <c r="AP5" s="421"/>
      <c r="AQ5" s="421"/>
      <c r="AR5" s="422"/>
      <c r="AS5" s="433" t="s">
        <v>31</v>
      </c>
      <c r="AT5" s="421"/>
      <c r="AU5" s="421"/>
      <c r="AV5" s="421"/>
      <c r="AW5" s="421"/>
      <c r="AX5" s="421"/>
      <c r="AY5" s="422"/>
    </row>
    <row r="6" spans="1:145" ht="12.75" customHeight="1" x14ac:dyDescent="0.2">
      <c r="A6" s="159"/>
      <c r="B6" s="159"/>
      <c r="C6" s="404" t="s">
        <v>32</v>
      </c>
      <c r="D6" s="260"/>
      <c r="E6" s="406" t="s">
        <v>33</v>
      </c>
      <c r="F6" s="406"/>
      <c r="G6" s="406"/>
      <c r="H6" s="406"/>
      <c r="I6" s="407"/>
      <c r="J6" s="404" t="str">
        <f>C6</f>
        <v>סה"כ מספר תביעות</v>
      </c>
      <c r="K6" s="421" t="s">
        <v>33</v>
      </c>
      <c r="L6" s="421"/>
      <c r="M6" s="421"/>
      <c r="N6" s="421"/>
      <c r="O6" s="421"/>
      <c r="P6" s="422"/>
      <c r="Q6" s="404" t="str">
        <f>C6</f>
        <v>סה"כ מספר תביעות</v>
      </c>
      <c r="R6" s="421" t="s">
        <v>33</v>
      </c>
      <c r="S6" s="421"/>
      <c r="T6" s="421"/>
      <c r="U6" s="421"/>
      <c r="V6" s="421"/>
      <c r="W6" s="422"/>
      <c r="X6" s="404" t="str">
        <f>C6</f>
        <v>סה"כ מספר תביעות</v>
      </c>
      <c r="Y6" s="421" t="s">
        <v>33</v>
      </c>
      <c r="Z6" s="421"/>
      <c r="AA6" s="421"/>
      <c r="AB6" s="421"/>
      <c r="AC6" s="421"/>
      <c r="AD6" s="422"/>
      <c r="AE6" s="404" t="str">
        <f>J6</f>
        <v>סה"כ מספר תביעות</v>
      </c>
      <c r="AF6" s="421" t="s">
        <v>33</v>
      </c>
      <c r="AG6" s="421"/>
      <c r="AH6" s="421"/>
      <c r="AI6" s="421"/>
      <c r="AJ6" s="421"/>
      <c r="AK6" s="422"/>
      <c r="AL6" s="404" t="str">
        <f>Q6</f>
        <v>סה"כ מספר תביעות</v>
      </c>
      <c r="AM6" s="421" t="s">
        <v>33</v>
      </c>
      <c r="AN6" s="421"/>
      <c r="AO6" s="421"/>
      <c r="AP6" s="421"/>
      <c r="AQ6" s="421"/>
      <c r="AR6" s="422"/>
      <c r="AS6" s="404" t="str">
        <f>X6</f>
        <v>סה"כ מספר תביעות</v>
      </c>
      <c r="AT6" s="421" t="s">
        <v>33</v>
      </c>
      <c r="AU6" s="421"/>
      <c r="AV6" s="421"/>
      <c r="AW6" s="421"/>
      <c r="AX6" s="421"/>
      <c r="AY6" s="422"/>
    </row>
    <row r="7" spans="1:145" ht="25.5" customHeight="1" x14ac:dyDescent="0.2">
      <c r="A7" s="159"/>
      <c r="B7" s="402" t="s">
        <v>34</v>
      </c>
      <c r="C7" s="405"/>
      <c r="D7" s="240" t="s">
        <v>502</v>
      </c>
      <c r="E7" s="47" t="s">
        <v>503</v>
      </c>
      <c r="F7" s="47" t="s">
        <v>36</v>
      </c>
      <c r="G7" s="47" t="s">
        <v>37</v>
      </c>
      <c r="H7" s="47" t="s">
        <v>38</v>
      </c>
      <c r="I7" s="160" t="s">
        <v>39</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c r="AL7" s="405"/>
      <c r="AM7" s="240" t="s">
        <v>495</v>
      </c>
      <c r="AN7" s="47" t="s">
        <v>496</v>
      </c>
      <c r="AO7" s="47" t="s">
        <v>394</v>
      </c>
      <c r="AP7" s="47" t="s">
        <v>395</v>
      </c>
      <c r="AQ7" s="47" t="s">
        <v>396</v>
      </c>
      <c r="AR7" s="160" t="s">
        <v>41</v>
      </c>
      <c r="AS7" s="405"/>
      <c r="AT7" s="240" t="s">
        <v>495</v>
      </c>
      <c r="AU7" s="47" t="s">
        <v>496</v>
      </c>
      <c r="AV7" s="47" t="s">
        <v>394</v>
      </c>
      <c r="AW7" s="47" t="s">
        <v>395</v>
      </c>
      <c r="AX7" s="47" t="s">
        <v>396</v>
      </c>
      <c r="AY7" s="160" t="s">
        <v>41</v>
      </c>
    </row>
    <row r="8" spans="1:145" ht="12.75" customHeight="1" x14ac:dyDescent="0.2">
      <c r="A8" s="159"/>
      <c r="B8" s="403"/>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8" t="s">
        <v>179</v>
      </c>
      <c r="C31" s="411" t="s">
        <v>26</v>
      </c>
      <c r="D31" s="412"/>
      <c r="E31" s="412"/>
      <c r="F31" s="412"/>
      <c r="G31" s="412"/>
      <c r="H31" s="412"/>
      <c r="I31" s="413"/>
      <c r="J31" s="417" t="s">
        <v>27</v>
      </c>
      <c r="K31" s="418"/>
      <c r="L31" s="419"/>
      <c r="M31" s="419"/>
      <c r="N31" s="419"/>
      <c r="O31" s="419"/>
      <c r="P31" s="419"/>
      <c r="Q31" s="419"/>
      <c r="R31" s="419"/>
      <c r="S31" s="419"/>
      <c r="T31" s="419"/>
      <c r="U31" s="419"/>
      <c r="V31" s="419"/>
      <c r="W31" s="420"/>
      <c r="X31" s="395" t="s">
        <v>501</v>
      </c>
      <c r="Y31" s="396"/>
      <c r="Z31" s="396"/>
      <c r="AA31" s="396"/>
      <c r="AB31" s="396"/>
      <c r="AC31" s="396"/>
      <c r="AD31" s="396"/>
      <c r="AE31" s="396"/>
      <c r="AF31" s="396"/>
      <c r="AG31" s="396"/>
      <c r="AH31" s="396"/>
      <c r="AI31" s="396"/>
      <c r="AJ31" s="396"/>
      <c r="AK31" s="397"/>
    </row>
    <row r="32" spans="1:51" ht="12.75" hidden="1" customHeight="1" x14ac:dyDescent="0.2">
      <c r="A32" s="186"/>
      <c r="B32" s="409"/>
      <c r="C32" s="414"/>
      <c r="D32" s="415"/>
      <c r="E32" s="415"/>
      <c r="F32" s="415"/>
      <c r="G32" s="415"/>
      <c r="H32" s="415"/>
      <c r="I32" s="416"/>
      <c r="J32" s="398" t="s">
        <v>180</v>
      </c>
      <c r="K32" s="399"/>
      <c r="L32" s="400"/>
      <c r="M32" s="400"/>
      <c r="N32" s="400"/>
      <c r="O32" s="400"/>
      <c r="P32" s="400"/>
      <c r="Q32" s="400" t="s">
        <v>181</v>
      </c>
      <c r="R32" s="400"/>
      <c r="S32" s="400"/>
      <c r="T32" s="400"/>
      <c r="U32" s="400"/>
      <c r="V32" s="400"/>
      <c r="W32" s="401"/>
      <c r="X32" s="398" t="s">
        <v>30</v>
      </c>
      <c r="Y32" s="399"/>
      <c r="Z32" s="400"/>
      <c r="AA32" s="400"/>
      <c r="AB32" s="400"/>
      <c r="AC32" s="400"/>
      <c r="AD32" s="400"/>
      <c r="AE32" s="400" t="s">
        <v>31</v>
      </c>
      <c r="AF32" s="400"/>
      <c r="AG32" s="400"/>
      <c r="AH32" s="400"/>
      <c r="AI32" s="400"/>
      <c r="AJ32" s="400"/>
      <c r="AK32" s="401"/>
      <c r="AL32" s="279"/>
      <c r="AM32" s="279"/>
      <c r="AN32" s="279"/>
      <c r="AO32" s="279"/>
      <c r="AP32" s="173"/>
    </row>
    <row r="33" spans="1:44" ht="25.5" hidden="1" customHeight="1" x14ac:dyDescent="0.2">
      <c r="A33" s="186"/>
      <c r="B33" s="409"/>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0"/>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קרן הגמלאות של חברי אגד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2019</v>
      </c>
    </row>
    <row r="4" spans="1:46" x14ac:dyDescent="0.2">
      <c r="B4" s="182" t="s">
        <v>425</v>
      </c>
    </row>
    <row r="5" spans="1:46" ht="13.5" thickBot="1" x14ac:dyDescent="0.25"/>
    <row r="6" spans="1:46" x14ac:dyDescent="0.2">
      <c r="B6" s="408" t="s">
        <v>179</v>
      </c>
      <c r="C6" s="444"/>
      <c r="D6" s="445"/>
      <c r="E6" s="411" t="s">
        <v>26</v>
      </c>
      <c r="F6" s="412"/>
      <c r="G6" s="412"/>
      <c r="H6" s="412"/>
      <c r="I6" s="412"/>
      <c r="J6" s="412"/>
      <c r="K6" s="413"/>
      <c r="L6" s="417" t="s">
        <v>27</v>
      </c>
      <c r="M6" s="418"/>
      <c r="N6" s="419"/>
      <c r="O6" s="419"/>
      <c r="P6" s="419"/>
      <c r="Q6" s="419"/>
      <c r="R6" s="419"/>
      <c r="S6" s="419"/>
      <c r="T6" s="419"/>
      <c r="U6" s="419"/>
      <c r="V6" s="419"/>
      <c r="W6" s="419"/>
      <c r="X6" s="419"/>
      <c r="Y6" s="420"/>
      <c r="Z6" s="395" t="s">
        <v>501</v>
      </c>
      <c r="AA6" s="396"/>
      <c r="AB6" s="396"/>
      <c r="AC6" s="396"/>
      <c r="AD6" s="396"/>
      <c r="AE6" s="396"/>
      <c r="AF6" s="396"/>
      <c r="AG6" s="396"/>
      <c r="AH6" s="396"/>
      <c r="AI6" s="396"/>
      <c r="AJ6" s="396"/>
      <c r="AK6" s="396"/>
      <c r="AL6" s="396"/>
      <c r="AM6" s="397"/>
    </row>
    <row r="7" spans="1:46" ht="12.75" customHeight="1" x14ac:dyDescent="0.2">
      <c r="A7" s="186"/>
      <c r="B7" s="409"/>
      <c r="C7" s="446"/>
      <c r="D7" s="447"/>
      <c r="E7" s="414"/>
      <c r="F7" s="415"/>
      <c r="G7" s="415"/>
      <c r="H7" s="415"/>
      <c r="I7" s="415"/>
      <c r="J7" s="415"/>
      <c r="K7" s="416"/>
      <c r="L7" s="398" t="s">
        <v>180</v>
      </c>
      <c r="M7" s="399"/>
      <c r="N7" s="400"/>
      <c r="O7" s="400"/>
      <c r="P7" s="400"/>
      <c r="Q7" s="400"/>
      <c r="R7" s="400"/>
      <c r="S7" s="400" t="s">
        <v>181</v>
      </c>
      <c r="T7" s="400"/>
      <c r="U7" s="400"/>
      <c r="V7" s="400"/>
      <c r="W7" s="400"/>
      <c r="X7" s="400"/>
      <c r="Y7" s="401"/>
      <c r="Z7" s="398" t="s">
        <v>30</v>
      </c>
      <c r="AA7" s="399"/>
      <c r="AB7" s="400"/>
      <c r="AC7" s="400"/>
      <c r="AD7" s="400"/>
      <c r="AE7" s="400"/>
      <c r="AF7" s="400"/>
      <c r="AG7" s="400" t="s">
        <v>31</v>
      </c>
      <c r="AH7" s="400"/>
      <c r="AI7" s="400"/>
      <c r="AJ7" s="400"/>
      <c r="AK7" s="400"/>
      <c r="AL7" s="400"/>
      <c r="AM7" s="401"/>
      <c r="AN7" s="279"/>
      <c r="AO7" s="279"/>
      <c r="AP7" s="279"/>
      <c r="AQ7" s="279"/>
      <c r="AR7" s="173"/>
    </row>
    <row r="8" spans="1:46" ht="25.5" customHeight="1" x14ac:dyDescent="0.2">
      <c r="A8" s="186"/>
      <c r="B8" s="409"/>
      <c r="C8" s="446"/>
      <c r="D8" s="447"/>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0"/>
      <c r="C9" s="448"/>
      <c r="D9" s="449"/>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1" t="s">
        <v>500</v>
      </c>
      <c r="C11" s="442"/>
      <c r="D11" s="443"/>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41" t="s">
        <v>499</v>
      </c>
      <c r="C12" s="442"/>
      <c r="D12" s="443"/>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8"/>
      <c r="C27" s="438"/>
      <c r="D27" s="438"/>
      <c r="E27" s="263"/>
      <c r="F27" s="263"/>
      <c r="G27" s="263"/>
      <c r="H27" s="263"/>
      <c r="I27" s="263"/>
      <c r="J27" s="263"/>
      <c r="K27" s="263"/>
    </row>
    <row r="28" spans="1:44" x14ac:dyDescent="0.2">
      <c r="A28" s="263"/>
      <c r="B28" s="439"/>
      <c r="C28" s="439"/>
      <c r="D28" s="439"/>
      <c r="E28" s="277"/>
      <c r="F28" s="277"/>
      <c r="G28" s="277"/>
      <c r="H28" s="277"/>
      <c r="I28" s="277"/>
      <c r="J28" s="277"/>
      <c r="K28" s="277"/>
    </row>
    <row r="29" spans="1:44" x14ac:dyDescent="0.2">
      <c r="A29" s="262"/>
      <c r="B29" s="436"/>
      <c r="C29" s="436"/>
      <c r="D29" s="436"/>
      <c r="E29" s="288"/>
      <c r="F29" s="288"/>
      <c r="G29" s="288"/>
      <c r="H29" s="288"/>
      <c r="I29" s="288"/>
      <c r="J29" s="288"/>
      <c r="K29" s="288"/>
    </row>
    <row r="30" spans="1:44" x14ac:dyDescent="0.2">
      <c r="A30" s="277"/>
      <c r="B30" s="437"/>
      <c r="C30" s="440"/>
      <c r="D30" s="440"/>
      <c r="E30" s="289"/>
      <c r="F30" s="289"/>
      <c r="G30" s="289"/>
      <c r="H30" s="289"/>
      <c r="I30" s="289"/>
      <c r="J30" s="289"/>
      <c r="K30" s="289"/>
    </row>
    <row r="31" spans="1:44" x14ac:dyDescent="0.2">
      <c r="A31" s="277"/>
      <c r="B31" s="437"/>
      <c r="C31" s="437"/>
      <c r="D31" s="437"/>
      <c r="E31" s="291"/>
      <c r="F31" s="291"/>
      <c r="G31" s="291"/>
      <c r="H31" s="291"/>
      <c r="I31" s="291"/>
      <c r="J31" s="291"/>
      <c r="K31" s="291"/>
    </row>
    <row r="32" spans="1:44" x14ac:dyDescent="0.2">
      <c r="A32" s="277"/>
      <c r="B32" s="437"/>
      <c r="C32" s="437"/>
      <c r="D32" s="437"/>
      <c r="E32" s="291"/>
      <c r="F32" s="291"/>
      <c r="G32" s="291"/>
      <c r="H32" s="291"/>
      <c r="I32" s="291"/>
      <c r="J32" s="291"/>
      <c r="K32" s="291"/>
    </row>
    <row r="33" spans="1:11" x14ac:dyDescent="0.2">
      <c r="A33" s="278"/>
      <c r="B33" s="436"/>
      <c r="C33" s="436"/>
      <c r="D33" s="436"/>
      <c r="E33" s="288"/>
      <c r="F33" s="288"/>
      <c r="G33" s="288"/>
      <c r="H33" s="288"/>
      <c r="I33" s="288"/>
      <c r="J33" s="288"/>
      <c r="K33" s="288"/>
    </row>
    <row r="34" spans="1:11" x14ac:dyDescent="0.2">
      <c r="A34" s="277"/>
      <c r="B34" s="436"/>
      <c r="C34" s="436"/>
      <c r="D34" s="436"/>
      <c r="E34" s="288"/>
      <c r="F34" s="288"/>
      <c r="G34" s="288"/>
      <c r="H34" s="288"/>
      <c r="I34" s="288"/>
      <c r="J34" s="288"/>
      <c r="K34" s="288"/>
    </row>
    <row r="35" spans="1:11" x14ac:dyDescent="0.2">
      <c r="A35" s="277"/>
      <c r="B35" s="436"/>
      <c r="C35" s="436"/>
      <c r="D35" s="436"/>
      <c r="E35" s="288"/>
      <c r="F35" s="288"/>
      <c r="G35" s="288"/>
      <c r="H35" s="288"/>
      <c r="I35" s="288"/>
      <c r="J35" s="288"/>
      <c r="K35" s="288"/>
    </row>
    <row r="36" spans="1:11" x14ac:dyDescent="0.2">
      <c r="A36" s="278"/>
      <c r="B36" s="436"/>
      <c r="C36" s="436"/>
      <c r="D36" s="436"/>
      <c r="E36" s="288"/>
      <c r="F36" s="288"/>
      <c r="G36" s="288"/>
      <c r="H36" s="288"/>
      <c r="I36" s="288"/>
      <c r="J36" s="288"/>
      <c r="K36" s="288"/>
    </row>
    <row r="37" spans="1:11" x14ac:dyDescent="0.2">
      <c r="A37" s="277"/>
      <c r="B37" s="436"/>
      <c r="C37" s="436"/>
      <c r="D37" s="436"/>
      <c r="E37" s="288"/>
      <c r="F37" s="288"/>
      <c r="G37" s="288"/>
      <c r="H37" s="288"/>
      <c r="I37" s="288"/>
      <c r="J37" s="288"/>
      <c r="K37" s="288"/>
    </row>
    <row r="38" spans="1:11" x14ac:dyDescent="0.2">
      <c r="A38" s="277"/>
      <c r="B38" s="436"/>
      <c r="C38" s="436"/>
      <c r="D38" s="436"/>
      <c r="E38" s="288"/>
      <c r="F38" s="288"/>
      <c r="G38" s="288"/>
      <c r="H38" s="288"/>
      <c r="I38" s="288"/>
      <c r="J38" s="288"/>
      <c r="K38" s="288"/>
    </row>
    <row r="39" spans="1:11" x14ac:dyDescent="0.2">
      <c r="A39" s="277"/>
      <c r="B39" s="436"/>
      <c r="C39" s="436"/>
      <c r="D39" s="436"/>
      <c r="E39" s="288"/>
      <c r="F39" s="288"/>
      <c r="G39" s="288"/>
      <c r="H39" s="288"/>
      <c r="I39" s="288"/>
      <c r="J39" s="288"/>
      <c r="K39" s="288"/>
    </row>
    <row r="40" spans="1:11" x14ac:dyDescent="0.2">
      <c r="A40" s="277"/>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קרן הגמלאות של חברי אגד בע"מ</v>
      </c>
    </row>
    <row r="3" spans="1:121" ht="15.75" x14ac:dyDescent="0.25">
      <c r="B3" s="225" t="str">
        <f>CONCATENATE(הוראות!Z13,הוראות!F13)</f>
        <v>הנתונים ביחידות בודדות לשנת 2019</v>
      </c>
    </row>
    <row r="4" spans="1:121" ht="12.75" customHeight="1" x14ac:dyDescent="0.2">
      <c r="B4" s="182" t="s">
        <v>425</v>
      </c>
      <c r="C4" s="430" t="s">
        <v>87</v>
      </c>
      <c r="D4" s="431"/>
      <c r="E4" s="431"/>
      <c r="F4" s="431"/>
      <c r="G4" s="431"/>
      <c r="H4" s="431"/>
      <c r="I4" s="431"/>
      <c r="J4" s="431"/>
      <c r="K4" s="431"/>
      <c r="L4" s="431"/>
      <c r="M4" s="431"/>
      <c r="N4" s="431"/>
      <c r="O4" s="431"/>
      <c r="P4" s="432"/>
      <c r="Q4" s="430" t="s">
        <v>88</v>
      </c>
      <c r="R4" s="431"/>
      <c r="S4" s="431"/>
      <c r="T4" s="431"/>
      <c r="U4" s="431"/>
      <c r="V4" s="431"/>
      <c r="W4" s="431"/>
      <c r="X4" s="431"/>
      <c r="Y4" s="431"/>
      <c r="Z4" s="431"/>
      <c r="AA4" s="431"/>
      <c r="AB4" s="431"/>
      <c r="AC4" s="431"/>
      <c r="AD4" s="432"/>
      <c r="AE4" s="430" t="s">
        <v>89</v>
      </c>
      <c r="AF4" s="431"/>
      <c r="AG4" s="431"/>
      <c r="AH4" s="431"/>
      <c r="AI4" s="431"/>
      <c r="AJ4" s="431"/>
      <c r="AK4" s="431"/>
      <c r="AL4" s="431"/>
      <c r="AM4" s="431"/>
      <c r="AN4" s="431"/>
      <c r="AO4" s="431"/>
      <c r="AP4" s="431"/>
      <c r="AQ4" s="431"/>
      <c r="AR4" s="432"/>
      <c r="AS4" s="430" t="s">
        <v>90</v>
      </c>
      <c r="AT4" s="431"/>
      <c r="AU4" s="431"/>
      <c r="AV4" s="431"/>
      <c r="AW4" s="431"/>
      <c r="AX4" s="431"/>
      <c r="AY4" s="431"/>
      <c r="AZ4" s="431"/>
      <c r="BA4" s="431"/>
      <c r="BB4" s="431"/>
      <c r="BC4" s="431"/>
      <c r="BD4" s="431"/>
      <c r="BE4" s="431"/>
      <c r="BF4" s="432"/>
      <c r="BG4" s="423" t="s">
        <v>91</v>
      </c>
      <c r="BH4" s="424"/>
      <c r="BI4" s="424"/>
      <c r="BJ4" s="424"/>
      <c r="BK4" s="424"/>
      <c r="BL4" s="424"/>
      <c r="BM4" s="425"/>
      <c r="BN4" s="430" t="s">
        <v>92</v>
      </c>
      <c r="BO4" s="431"/>
      <c r="BP4" s="431"/>
      <c r="BQ4" s="431"/>
      <c r="BR4" s="431"/>
      <c r="BS4" s="431"/>
      <c r="BT4" s="431"/>
      <c r="BU4" s="431"/>
      <c r="BV4" s="431"/>
      <c r="BW4" s="431"/>
      <c r="BX4" s="431"/>
      <c r="BY4" s="431"/>
      <c r="BZ4" s="431"/>
      <c r="CA4" s="432"/>
      <c r="CB4" s="430" t="s">
        <v>93</v>
      </c>
      <c r="CC4" s="431"/>
      <c r="CD4" s="431"/>
      <c r="CE4" s="431"/>
      <c r="CF4" s="431"/>
      <c r="CG4" s="431"/>
      <c r="CH4" s="431"/>
      <c r="CI4" s="431"/>
      <c r="CJ4" s="431"/>
      <c r="CK4" s="431"/>
      <c r="CL4" s="431"/>
      <c r="CM4" s="431"/>
      <c r="CN4" s="431"/>
      <c r="CO4" s="432"/>
      <c r="CP4" s="430" t="s">
        <v>94</v>
      </c>
      <c r="CQ4" s="431"/>
      <c r="CR4" s="431"/>
      <c r="CS4" s="431"/>
      <c r="CT4" s="431"/>
      <c r="CU4" s="431"/>
      <c r="CV4" s="431"/>
      <c r="CW4" s="431"/>
      <c r="CX4" s="431"/>
      <c r="CY4" s="431"/>
      <c r="CZ4" s="431"/>
      <c r="DA4" s="431"/>
      <c r="DB4" s="431"/>
      <c r="DC4" s="432"/>
      <c r="DD4" s="423" t="s">
        <v>95</v>
      </c>
      <c r="DE4" s="424"/>
      <c r="DF4" s="424"/>
      <c r="DG4" s="424"/>
      <c r="DH4" s="424"/>
      <c r="DI4" s="424"/>
      <c r="DJ4" s="424"/>
      <c r="DK4" s="424"/>
      <c r="DL4" s="424"/>
      <c r="DM4" s="424"/>
      <c r="DN4" s="424"/>
      <c r="DO4" s="424"/>
      <c r="DP4" s="424"/>
      <c r="DQ4" s="425"/>
    </row>
    <row r="5" spans="1:121" ht="12.75" customHeight="1" x14ac:dyDescent="0.2">
      <c r="B5" s="226"/>
      <c r="C5" s="433" t="s">
        <v>96</v>
      </c>
      <c r="D5" s="434"/>
      <c r="E5" s="434"/>
      <c r="F5" s="434"/>
      <c r="G5" s="434"/>
      <c r="H5" s="434"/>
      <c r="I5" s="435"/>
      <c r="J5" s="433" t="s">
        <v>97</v>
      </c>
      <c r="K5" s="434"/>
      <c r="L5" s="434"/>
      <c r="M5" s="434"/>
      <c r="N5" s="434"/>
      <c r="O5" s="434"/>
      <c r="P5" s="435"/>
      <c r="Q5" s="433" t="s">
        <v>96</v>
      </c>
      <c r="R5" s="434"/>
      <c r="S5" s="434"/>
      <c r="T5" s="434"/>
      <c r="U5" s="434"/>
      <c r="V5" s="434"/>
      <c r="W5" s="435"/>
      <c r="X5" s="433" t="s">
        <v>97</v>
      </c>
      <c r="Y5" s="434"/>
      <c r="Z5" s="434"/>
      <c r="AA5" s="434"/>
      <c r="AB5" s="434"/>
      <c r="AC5" s="434"/>
      <c r="AD5" s="435"/>
      <c r="AE5" s="433" t="s">
        <v>96</v>
      </c>
      <c r="AF5" s="434"/>
      <c r="AG5" s="434"/>
      <c r="AH5" s="434"/>
      <c r="AI5" s="434"/>
      <c r="AJ5" s="434"/>
      <c r="AK5" s="435"/>
      <c r="AL5" s="433" t="s">
        <v>97</v>
      </c>
      <c r="AM5" s="434"/>
      <c r="AN5" s="434"/>
      <c r="AO5" s="434"/>
      <c r="AP5" s="434"/>
      <c r="AQ5" s="434"/>
      <c r="AR5" s="435"/>
      <c r="AS5" s="433" t="s">
        <v>96</v>
      </c>
      <c r="AT5" s="434"/>
      <c r="AU5" s="434"/>
      <c r="AV5" s="434"/>
      <c r="AW5" s="434"/>
      <c r="AX5" s="434"/>
      <c r="AY5" s="435"/>
      <c r="AZ5" s="433" t="s">
        <v>97</v>
      </c>
      <c r="BA5" s="434"/>
      <c r="BB5" s="434"/>
      <c r="BC5" s="434"/>
      <c r="BD5" s="434"/>
      <c r="BE5" s="434"/>
      <c r="BF5" s="435"/>
      <c r="BG5" s="426"/>
      <c r="BH5" s="428"/>
      <c r="BI5" s="428"/>
      <c r="BJ5" s="428"/>
      <c r="BK5" s="428"/>
      <c r="BL5" s="428"/>
      <c r="BM5" s="429"/>
      <c r="BN5" s="433" t="s">
        <v>96</v>
      </c>
      <c r="BO5" s="434"/>
      <c r="BP5" s="434"/>
      <c r="BQ5" s="434"/>
      <c r="BR5" s="434"/>
      <c r="BS5" s="434"/>
      <c r="BT5" s="435"/>
      <c r="BU5" s="433" t="s">
        <v>97</v>
      </c>
      <c r="BV5" s="434"/>
      <c r="BW5" s="434"/>
      <c r="BX5" s="434"/>
      <c r="BY5" s="434"/>
      <c r="BZ5" s="434"/>
      <c r="CA5" s="435"/>
      <c r="CB5" s="433" t="s">
        <v>96</v>
      </c>
      <c r="CC5" s="434"/>
      <c r="CD5" s="434"/>
      <c r="CE5" s="434"/>
      <c r="CF5" s="434"/>
      <c r="CG5" s="434"/>
      <c r="CH5" s="435"/>
      <c r="CI5" s="433" t="s">
        <v>97</v>
      </c>
      <c r="CJ5" s="434"/>
      <c r="CK5" s="434"/>
      <c r="CL5" s="434"/>
      <c r="CM5" s="434"/>
      <c r="CN5" s="434"/>
      <c r="CO5" s="435"/>
      <c r="CP5" s="433" t="s">
        <v>96</v>
      </c>
      <c r="CQ5" s="434"/>
      <c r="CR5" s="434"/>
      <c r="CS5" s="434"/>
      <c r="CT5" s="434"/>
      <c r="CU5" s="434"/>
      <c r="CV5" s="435"/>
      <c r="CW5" s="433" t="s">
        <v>97</v>
      </c>
      <c r="CX5" s="434"/>
      <c r="CY5" s="434"/>
      <c r="CZ5" s="434"/>
      <c r="DA5" s="434"/>
      <c r="DB5" s="434"/>
      <c r="DC5" s="435"/>
      <c r="DD5" s="433" t="s">
        <v>96</v>
      </c>
      <c r="DE5" s="434"/>
      <c r="DF5" s="434"/>
      <c r="DG5" s="434"/>
      <c r="DH5" s="434"/>
      <c r="DI5" s="434"/>
      <c r="DJ5" s="435"/>
      <c r="DK5" s="433" t="s">
        <v>97</v>
      </c>
      <c r="DL5" s="434"/>
      <c r="DM5" s="434"/>
      <c r="DN5" s="434"/>
      <c r="DO5" s="434"/>
      <c r="DP5" s="434"/>
      <c r="DQ5" s="435"/>
    </row>
    <row r="6" spans="1:121" ht="12.75" customHeight="1" x14ac:dyDescent="0.2">
      <c r="A6" s="159"/>
      <c r="B6" s="226"/>
      <c r="C6" s="456" t="s">
        <v>32</v>
      </c>
      <c r="D6" s="421" t="s">
        <v>33</v>
      </c>
      <c r="E6" s="421"/>
      <c r="F6" s="421"/>
      <c r="G6" s="421"/>
      <c r="H6" s="421"/>
      <c r="I6" s="422"/>
      <c r="J6" s="456" t="str">
        <f>C6</f>
        <v>סה"כ מספר תביעות</v>
      </c>
      <c r="K6" s="421" t="s">
        <v>33</v>
      </c>
      <c r="L6" s="421"/>
      <c r="M6" s="421"/>
      <c r="N6" s="421"/>
      <c r="O6" s="421"/>
      <c r="P6" s="422"/>
      <c r="Q6" s="456" t="str">
        <f>J6</f>
        <v>סה"כ מספר תביעות</v>
      </c>
      <c r="R6" s="421" t="s">
        <v>33</v>
      </c>
      <c r="S6" s="421"/>
      <c r="T6" s="421"/>
      <c r="U6" s="421"/>
      <c r="V6" s="421"/>
      <c r="W6" s="422"/>
      <c r="X6" s="456" t="str">
        <f>Q6</f>
        <v>סה"כ מספר תביעות</v>
      </c>
      <c r="Y6" s="421" t="s">
        <v>33</v>
      </c>
      <c r="Z6" s="421"/>
      <c r="AA6" s="421"/>
      <c r="AB6" s="421"/>
      <c r="AC6" s="421"/>
      <c r="AD6" s="422"/>
      <c r="AE6" s="456" t="str">
        <f>X6</f>
        <v>סה"כ מספר תביעות</v>
      </c>
      <c r="AF6" s="421" t="s">
        <v>33</v>
      </c>
      <c r="AG6" s="421"/>
      <c r="AH6" s="421"/>
      <c r="AI6" s="421"/>
      <c r="AJ6" s="421"/>
      <c r="AK6" s="422"/>
      <c r="AL6" s="456" t="str">
        <f>AE6</f>
        <v>סה"כ מספר תביעות</v>
      </c>
      <c r="AM6" s="421" t="s">
        <v>33</v>
      </c>
      <c r="AN6" s="421"/>
      <c r="AO6" s="421"/>
      <c r="AP6" s="421"/>
      <c r="AQ6" s="421"/>
      <c r="AR6" s="422"/>
      <c r="AS6" s="456" t="str">
        <f>AL6</f>
        <v>סה"כ מספר תביעות</v>
      </c>
      <c r="AT6" s="421" t="s">
        <v>33</v>
      </c>
      <c r="AU6" s="421"/>
      <c r="AV6" s="421"/>
      <c r="AW6" s="421"/>
      <c r="AX6" s="421"/>
      <c r="AY6" s="422"/>
      <c r="AZ6" s="456" t="str">
        <f>AS6</f>
        <v>סה"כ מספר תביעות</v>
      </c>
      <c r="BA6" s="421" t="s">
        <v>33</v>
      </c>
      <c r="BB6" s="421"/>
      <c r="BC6" s="421"/>
      <c r="BD6" s="421"/>
      <c r="BE6" s="421"/>
      <c r="BF6" s="422"/>
      <c r="BG6" s="456" t="str">
        <f>AZ6</f>
        <v>סה"כ מספר תביעות</v>
      </c>
      <c r="BH6" s="421" t="s">
        <v>33</v>
      </c>
      <c r="BI6" s="421"/>
      <c r="BJ6" s="421"/>
      <c r="BK6" s="421"/>
      <c r="BL6" s="421"/>
      <c r="BM6" s="422"/>
      <c r="BN6" s="456" t="str">
        <f>AZ6</f>
        <v>סה"כ מספר תביעות</v>
      </c>
      <c r="BO6" s="421" t="s">
        <v>33</v>
      </c>
      <c r="BP6" s="421"/>
      <c r="BQ6" s="421"/>
      <c r="BR6" s="421"/>
      <c r="BS6" s="421"/>
      <c r="BT6" s="422"/>
      <c r="BU6" s="456" t="str">
        <f>BG6</f>
        <v>סה"כ מספר תביעות</v>
      </c>
      <c r="BV6" s="421" t="s">
        <v>33</v>
      </c>
      <c r="BW6" s="421"/>
      <c r="BX6" s="421"/>
      <c r="BY6" s="421"/>
      <c r="BZ6" s="421"/>
      <c r="CA6" s="422"/>
      <c r="CB6" s="456" t="str">
        <f>BN6</f>
        <v>סה"כ מספר תביעות</v>
      </c>
      <c r="CC6" s="421" t="s">
        <v>33</v>
      </c>
      <c r="CD6" s="421"/>
      <c r="CE6" s="421"/>
      <c r="CF6" s="421"/>
      <c r="CG6" s="421"/>
      <c r="CH6" s="422"/>
      <c r="CI6" s="456" t="str">
        <f>BU6</f>
        <v>סה"כ מספר תביעות</v>
      </c>
      <c r="CJ6" s="421" t="s">
        <v>33</v>
      </c>
      <c r="CK6" s="421"/>
      <c r="CL6" s="421"/>
      <c r="CM6" s="421"/>
      <c r="CN6" s="421"/>
      <c r="CO6" s="422"/>
      <c r="CP6" s="456" t="str">
        <f>CB6</f>
        <v>סה"כ מספר תביעות</v>
      </c>
      <c r="CQ6" s="421" t="s">
        <v>33</v>
      </c>
      <c r="CR6" s="421"/>
      <c r="CS6" s="421"/>
      <c r="CT6" s="421"/>
      <c r="CU6" s="421"/>
      <c r="CV6" s="422"/>
      <c r="CW6" s="456" t="str">
        <f>CI6</f>
        <v>סה"כ מספר תביעות</v>
      </c>
      <c r="CX6" s="421" t="s">
        <v>33</v>
      </c>
      <c r="CY6" s="421"/>
      <c r="CZ6" s="421"/>
      <c r="DA6" s="421"/>
      <c r="DB6" s="421"/>
      <c r="DC6" s="422"/>
      <c r="DD6" s="456" t="str">
        <f>CP6</f>
        <v>סה"כ מספר תביעות</v>
      </c>
      <c r="DE6" s="421" t="s">
        <v>33</v>
      </c>
      <c r="DF6" s="421"/>
      <c r="DG6" s="421"/>
      <c r="DH6" s="421"/>
      <c r="DI6" s="421"/>
      <c r="DJ6" s="422"/>
      <c r="DK6" s="456" t="str">
        <f>CW6</f>
        <v>סה"כ מספר תביעות</v>
      </c>
      <c r="DL6" s="421" t="s">
        <v>33</v>
      </c>
      <c r="DM6" s="421"/>
      <c r="DN6" s="421"/>
      <c r="DO6" s="421"/>
      <c r="DP6" s="421"/>
      <c r="DQ6" s="422"/>
    </row>
    <row r="7" spans="1:121" ht="25.5" customHeight="1" x14ac:dyDescent="0.2">
      <c r="A7" s="159"/>
      <c r="B7" s="402" t="s">
        <v>34</v>
      </c>
      <c r="C7" s="405"/>
      <c r="D7" s="240" t="s">
        <v>495</v>
      </c>
      <c r="E7" s="47" t="s">
        <v>496</v>
      </c>
      <c r="F7" s="47" t="s">
        <v>394</v>
      </c>
      <c r="G7" s="47" t="s">
        <v>395</v>
      </c>
      <c r="H7" s="47" t="s">
        <v>396</v>
      </c>
      <c r="I7" s="160" t="s">
        <v>41</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c r="AL7" s="405"/>
      <c r="AM7" s="240" t="s">
        <v>495</v>
      </c>
      <c r="AN7" s="47" t="s">
        <v>496</v>
      </c>
      <c r="AO7" s="47" t="s">
        <v>394</v>
      </c>
      <c r="AP7" s="47" t="s">
        <v>395</v>
      </c>
      <c r="AQ7" s="47" t="s">
        <v>396</v>
      </c>
      <c r="AR7" s="160" t="s">
        <v>41</v>
      </c>
      <c r="AS7" s="405"/>
      <c r="AT7" s="240" t="s">
        <v>495</v>
      </c>
      <c r="AU7" s="47" t="s">
        <v>496</v>
      </c>
      <c r="AV7" s="47" t="s">
        <v>394</v>
      </c>
      <c r="AW7" s="47" t="s">
        <v>395</v>
      </c>
      <c r="AX7" s="47" t="s">
        <v>396</v>
      </c>
      <c r="AY7" s="160" t="s">
        <v>41</v>
      </c>
      <c r="AZ7" s="405"/>
      <c r="BA7" s="240" t="s">
        <v>495</v>
      </c>
      <c r="BB7" s="47" t="s">
        <v>496</v>
      </c>
      <c r="BC7" s="47" t="s">
        <v>394</v>
      </c>
      <c r="BD7" s="47" t="s">
        <v>395</v>
      </c>
      <c r="BE7" s="47" t="s">
        <v>396</v>
      </c>
      <c r="BF7" s="160" t="s">
        <v>41</v>
      </c>
      <c r="BG7" s="405"/>
      <c r="BH7" s="240" t="s">
        <v>495</v>
      </c>
      <c r="BI7" s="47" t="s">
        <v>496</v>
      </c>
      <c r="BJ7" s="47" t="s">
        <v>394</v>
      </c>
      <c r="BK7" s="47" t="s">
        <v>395</v>
      </c>
      <c r="BL7" s="47" t="s">
        <v>396</v>
      </c>
      <c r="BM7" s="160" t="s">
        <v>41</v>
      </c>
      <c r="BN7" s="405"/>
      <c r="BO7" s="240" t="s">
        <v>495</v>
      </c>
      <c r="BP7" s="47" t="s">
        <v>496</v>
      </c>
      <c r="BQ7" s="47" t="s">
        <v>394</v>
      </c>
      <c r="BR7" s="47" t="s">
        <v>395</v>
      </c>
      <c r="BS7" s="47" t="s">
        <v>396</v>
      </c>
      <c r="BT7" s="160" t="s">
        <v>41</v>
      </c>
      <c r="BU7" s="405"/>
      <c r="BV7" s="240" t="s">
        <v>495</v>
      </c>
      <c r="BW7" s="47" t="s">
        <v>496</v>
      </c>
      <c r="BX7" s="47" t="s">
        <v>394</v>
      </c>
      <c r="BY7" s="47" t="s">
        <v>395</v>
      </c>
      <c r="BZ7" s="47" t="s">
        <v>396</v>
      </c>
      <c r="CA7" s="160" t="s">
        <v>41</v>
      </c>
      <c r="CB7" s="405"/>
      <c r="CC7" s="240" t="s">
        <v>495</v>
      </c>
      <c r="CD7" s="47" t="s">
        <v>496</v>
      </c>
      <c r="CE7" s="47" t="s">
        <v>394</v>
      </c>
      <c r="CF7" s="47" t="s">
        <v>395</v>
      </c>
      <c r="CG7" s="47" t="s">
        <v>396</v>
      </c>
      <c r="CH7" s="160" t="s">
        <v>41</v>
      </c>
      <c r="CI7" s="405"/>
      <c r="CJ7" s="240" t="s">
        <v>495</v>
      </c>
      <c r="CK7" s="47" t="s">
        <v>496</v>
      </c>
      <c r="CL7" s="47" t="s">
        <v>394</v>
      </c>
      <c r="CM7" s="47" t="s">
        <v>395</v>
      </c>
      <c r="CN7" s="47" t="s">
        <v>396</v>
      </c>
      <c r="CO7" s="160" t="s">
        <v>41</v>
      </c>
      <c r="CP7" s="405"/>
      <c r="CQ7" s="240" t="s">
        <v>495</v>
      </c>
      <c r="CR7" s="47" t="s">
        <v>496</v>
      </c>
      <c r="CS7" s="47" t="s">
        <v>394</v>
      </c>
      <c r="CT7" s="47" t="s">
        <v>395</v>
      </c>
      <c r="CU7" s="47" t="s">
        <v>396</v>
      </c>
      <c r="CV7" s="160" t="s">
        <v>41</v>
      </c>
      <c r="CW7" s="405"/>
      <c r="CX7" s="240" t="s">
        <v>495</v>
      </c>
      <c r="CY7" s="47" t="s">
        <v>496</v>
      </c>
      <c r="CZ7" s="47" t="s">
        <v>394</v>
      </c>
      <c r="DA7" s="47" t="s">
        <v>395</v>
      </c>
      <c r="DB7" s="47" t="s">
        <v>396</v>
      </c>
      <c r="DC7" s="160" t="s">
        <v>41</v>
      </c>
      <c r="DD7" s="405"/>
      <c r="DE7" s="240" t="s">
        <v>495</v>
      </c>
      <c r="DF7" s="47" t="s">
        <v>496</v>
      </c>
      <c r="DG7" s="47" t="s">
        <v>394</v>
      </c>
      <c r="DH7" s="47" t="s">
        <v>395</v>
      </c>
      <c r="DI7" s="47" t="s">
        <v>396</v>
      </c>
      <c r="DJ7" s="160" t="s">
        <v>41</v>
      </c>
      <c r="DK7" s="405"/>
      <c r="DL7" s="240" t="s">
        <v>495</v>
      </c>
      <c r="DM7" s="47" t="s">
        <v>496</v>
      </c>
      <c r="DN7" s="47" t="s">
        <v>394</v>
      </c>
      <c r="DO7" s="47" t="s">
        <v>395</v>
      </c>
      <c r="DP7" s="47" t="s">
        <v>396</v>
      </c>
      <c r="DQ7" s="160" t="s">
        <v>41</v>
      </c>
    </row>
    <row r="8" spans="1:121" x14ac:dyDescent="0.2">
      <c r="A8" s="159"/>
      <c r="B8" s="40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0" t="s">
        <v>179</v>
      </c>
      <c r="C31" s="453" t="s">
        <v>87</v>
      </c>
      <c r="D31" s="454"/>
      <c r="E31" s="454"/>
      <c r="F31" s="454"/>
      <c r="G31" s="454"/>
      <c r="H31" s="454"/>
      <c r="I31" s="455"/>
      <c r="J31" s="453" t="s">
        <v>88</v>
      </c>
      <c r="K31" s="454"/>
      <c r="L31" s="454"/>
      <c r="M31" s="454"/>
      <c r="N31" s="454"/>
      <c r="O31" s="454"/>
      <c r="P31" s="455"/>
      <c r="Q31" s="453" t="s">
        <v>89</v>
      </c>
      <c r="R31" s="454"/>
      <c r="S31" s="454"/>
      <c r="T31" s="454"/>
      <c r="U31" s="454"/>
      <c r="V31" s="454"/>
      <c r="W31" s="455"/>
      <c r="X31" s="453" t="s">
        <v>90</v>
      </c>
      <c r="Y31" s="454"/>
      <c r="Z31" s="454"/>
      <c r="AA31" s="454"/>
      <c r="AB31" s="454"/>
      <c r="AC31" s="454"/>
      <c r="AD31" s="455"/>
      <c r="AE31" s="453" t="s">
        <v>91</v>
      </c>
      <c r="AF31" s="454"/>
      <c r="AG31" s="454"/>
      <c r="AH31" s="454"/>
      <c r="AI31" s="454"/>
      <c r="AJ31" s="454"/>
      <c r="AK31" s="455"/>
      <c r="AL31" s="453" t="s">
        <v>92</v>
      </c>
      <c r="AM31" s="454"/>
      <c r="AN31" s="454"/>
      <c r="AO31" s="454"/>
      <c r="AP31" s="454"/>
      <c r="AQ31" s="454"/>
      <c r="AR31" s="455"/>
      <c r="AS31" s="453" t="s">
        <v>93</v>
      </c>
      <c r="AT31" s="454"/>
      <c r="AU31" s="454"/>
      <c r="AV31" s="454"/>
      <c r="AW31" s="454"/>
      <c r="AX31" s="454"/>
      <c r="AY31" s="455"/>
      <c r="AZ31" s="453" t="s">
        <v>94</v>
      </c>
      <c r="BA31" s="454"/>
      <c r="BB31" s="454"/>
      <c r="BC31" s="454"/>
      <c r="BD31" s="454"/>
      <c r="BE31" s="454"/>
      <c r="BF31" s="455"/>
      <c r="BG31" s="453" t="s">
        <v>95</v>
      </c>
      <c r="BH31" s="454"/>
      <c r="BI31" s="454"/>
      <c r="BJ31" s="454"/>
      <c r="BK31" s="454"/>
      <c r="BL31" s="454"/>
      <c r="BM31" s="455"/>
      <c r="BN31" s="279"/>
      <c r="BO31" s="279"/>
      <c r="BP31" s="279"/>
      <c r="BQ31" s="279"/>
      <c r="BR31" s="279"/>
      <c r="BS31" s="173"/>
    </row>
    <row r="32" spans="1:121" ht="25.5" hidden="1" customHeight="1" x14ac:dyDescent="0.2">
      <c r="A32" s="270"/>
      <c r="B32" s="451"/>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2"/>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קרן הגמלאות של חברי אגד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2019</v>
      </c>
      <c r="F3" s="121">
        <f>E3-1</f>
        <v>-1</v>
      </c>
    </row>
    <row r="4" spans="1:77" x14ac:dyDescent="0.2">
      <c r="B4" s="182" t="s">
        <v>425</v>
      </c>
    </row>
    <row r="5" spans="1:77" ht="13.5" thickBot="1" x14ac:dyDescent="0.25"/>
    <row r="6" spans="1:77" x14ac:dyDescent="0.2">
      <c r="A6" s="269"/>
      <c r="B6" s="450" t="s">
        <v>179</v>
      </c>
      <c r="C6" s="444"/>
      <c r="D6" s="445"/>
      <c r="E6" s="453" t="s">
        <v>87</v>
      </c>
      <c r="F6" s="454"/>
      <c r="G6" s="454"/>
      <c r="H6" s="454"/>
      <c r="I6" s="454"/>
      <c r="J6" s="454"/>
      <c r="K6" s="455"/>
      <c r="L6" s="453" t="s">
        <v>88</v>
      </c>
      <c r="M6" s="454"/>
      <c r="N6" s="454"/>
      <c r="O6" s="454"/>
      <c r="P6" s="454"/>
      <c r="Q6" s="454"/>
      <c r="R6" s="455"/>
      <c r="S6" s="453" t="s">
        <v>89</v>
      </c>
      <c r="T6" s="454"/>
      <c r="U6" s="454"/>
      <c r="V6" s="454"/>
      <c r="W6" s="454"/>
      <c r="X6" s="454"/>
      <c r="Y6" s="455"/>
      <c r="Z6" s="453" t="s">
        <v>90</v>
      </c>
      <c r="AA6" s="454"/>
      <c r="AB6" s="454"/>
      <c r="AC6" s="454"/>
      <c r="AD6" s="454"/>
      <c r="AE6" s="454"/>
      <c r="AF6" s="455"/>
      <c r="AG6" s="453" t="s">
        <v>91</v>
      </c>
      <c r="AH6" s="454"/>
      <c r="AI6" s="454"/>
      <c r="AJ6" s="454"/>
      <c r="AK6" s="454"/>
      <c r="AL6" s="454"/>
      <c r="AM6" s="455"/>
      <c r="AN6" s="453" t="s">
        <v>92</v>
      </c>
      <c r="AO6" s="454"/>
      <c r="AP6" s="454"/>
      <c r="AQ6" s="454"/>
      <c r="AR6" s="454"/>
      <c r="AS6" s="454"/>
      <c r="AT6" s="455"/>
      <c r="AU6" s="453" t="s">
        <v>93</v>
      </c>
      <c r="AV6" s="454"/>
      <c r="AW6" s="454"/>
      <c r="AX6" s="454"/>
      <c r="AY6" s="454"/>
      <c r="AZ6" s="454"/>
      <c r="BA6" s="455"/>
      <c r="BB6" s="453" t="s">
        <v>94</v>
      </c>
      <c r="BC6" s="454"/>
      <c r="BD6" s="454"/>
      <c r="BE6" s="454"/>
      <c r="BF6" s="454"/>
      <c r="BG6" s="454"/>
      <c r="BH6" s="455"/>
      <c r="BI6" s="453" t="s">
        <v>95</v>
      </c>
      <c r="BJ6" s="454"/>
      <c r="BK6" s="454"/>
      <c r="BL6" s="454"/>
      <c r="BM6" s="454"/>
      <c r="BN6" s="454"/>
      <c r="BO6" s="455"/>
      <c r="BP6" s="279"/>
      <c r="BQ6" s="279"/>
      <c r="BR6" s="279"/>
      <c r="BS6" s="279"/>
      <c r="BT6" s="279"/>
      <c r="BU6" s="173"/>
    </row>
    <row r="7" spans="1:77" ht="25.5" customHeight="1" x14ac:dyDescent="0.2">
      <c r="A7" s="270"/>
      <c r="B7" s="451"/>
      <c r="C7" s="446"/>
      <c r="D7" s="447"/>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2"/>
      <c r="C8" s="448"/>
      <c r="D8" s="449"/>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1" t="s">
        <v>500</v>
      </c>
      <c r="C10" s="442"/>
      <c r="D10" s="443"/>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41" t="s">
        <v>499</v>
      </c>
      <c r="C11" s="442"/>
      <c r="D11" s="443"/>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8"/>
      <c r="C26" s="438"/>
      <c r="D26" s="438"/>
      <c r="E26" s="263"/>
      <c r="F26" s="263"/>
      <c r="G26" s="263"/>
      <c r="H26" s="263"/>
      <c r="I26" s="263"/>
      <c r="J26" s="263"/>
      <c r="K26" s="263"/>
    </row>
    <row r="27" spans="1:73" x14ac:dyDescent="0.2">
      <c r="A27" s="263"/>
      <c r="B27" s="439"/>
      <c r="C27" s="439"/>
      <c r="D27" s="439"/>
      <c r="E27" s="277"/>
      <c r="F27" s="277"/>
      <c r="G27" s="277"/>
      <c r="H27" s="277"/>
      <c r="I27" s="277"/>
      <c r="J27" s="277"/>
      <c r="K27" s="277"/>
    </row>
    <row r="28" spans="1:73" x14ac:dyDescent="0.2">
      <c r="A28" s="262"/>
      <c r="B28" s="436"/>
      <c r="C28" s="436"/>
      <c r="D28" s="436"/>
      <c r="E28" s="288"/>
      <c r="F28" s="288"/>
      <c r="G28" s="288"/>
      <c r="H28" s="288"/>
      <c r="I28" s="288"/>
      <c r="J28" s="288"/>
      <c r="K28" s="288"/>
    </row>
    <row r="29" spans="1:73" x14ac:dyDescent="0.2">
      <c r="A29" s="277"/>
      <c r="B29" s="437"/>
      <c r="C29" s="440"/>
      <c r="D29" s="440"/>
      <c r="E29" s="289"/>
      <c r="F29" s="289"/>
      <c r="G29" s="290"/>
      <c r="H29" s="289"/>
      <c r="I29" s="289"/>
      <c r="J29" s="289"/>
      <c r="K29" s="289"/>
    </row>
    <row r="30" spans="1:73" x14ac:dyDescent="0.2">
      <c r="A30" s="277"/>
      <c r="B30" s="437"/>
      <c r="C30" s="437"/>
      <c r="D30" s="437"/>
      <c r="E30" s="291"/>
      <c r="F30" s="291"/>
      <c r="G30" s="291"/>
      <c r="H30" s="291"/>
      <c r="I30" s="291"/>
      <c r="J30" s="291"/>
      <c r="K30" s="291"/>
    </row>
    <row r="31" spans="1:73" x14ac:dyDescent="0.2">
      <c r="A31" s="277"/>
      <c r="B31" s="437"/>
      <c r="C31" s="437"/>
      <c r="D31" s="437"/>
      <c r="E31" s="291"/>
      <c r="F31" s="291"/>
      <c r="G31" s="291"/>
      <c r="H31" s="291"/>
      <c r="I31" s="291"/>
      <c r="J31" s="291"/>
      <c r="K31" s="291"/>
    </row>
    <row r="32" spans="1:73" x14ac:dyDescent="0.2">
      <c r="A32" s="278"/>
      <c r="B32" s="436"/>
      <c r="C32" s="436"/>
      <c r="D32" s="436"/>
      <c r="E32" s="288"/>
      <c r="F32" s="288"/>
      <c r="G32" s="288"/>
      <c r="H32" s="288"/>
      <c r="I32" s="288"/>
      <c r="J32" s="288"/>
      <c r="K32" s="288"/>
    </row>
    <row r="33" spans="1:11" x14ac:dyDescent="0.2">
      <c r="A33" s="277"/>
      <c r="B33" s="436"/>
      <c r="C33" s="436"/>
      <c r="D33" s="436"/>
      <c r="E33" s="288"/>
      <c r="F33" s="288"/>
      <c r="G33" s="288"/>
      <c r="H33" s="288"/>
      <c r="I33" s="288"/>
      <c r="J33" s="288"/>
      <c r="K33" s="288"/>
    </row>
    <row r="34" spans="1:11" x14ac:dyDescent="0.2">
      <c r="A34" s="277"/>
      <c r="B34" s="436"/>
      <c r="C34" s="436"/>
      <c r="D34" s="436"/>
      <c r="E34" s="288"/>
      <c r="F34" s="288"/>
      <c r="G34" s="288"/>
      <c r="H34" s="288"/>
      <c r="I34" s="288"/>
      <c r="J34" s="288"/>
      <c r="K34" s="288"/>
    </row>
    <row r="35" spans="1:11" x14ac:dyDescent="0.2">
      <c r="A35" s="278"/>
      <c r="B35" s="436"/>
      <c r="C35" s="436"/>
      <c r="D35" s="436"/>
      <c r="E35" s="288"/>
      <c r="F35" s="288"/>
      <c r="G35" s="288"/>
      <c r="H35" s="288"/>
      <c r="I35" s="288"/>
      <c r="J35" s="288"/>
      <c r="K35" s="288"/>
    </row>
    <row r="36" spans="1:11" x14ac:dyDescent="0.2">
      <c r="A36" s="277"/>
      <c r="B36" s="436"/>
      <c r="C36" s="436"/>
      <c r="D36" s="436"/>
      <c r="E36" s="288"/>
      <c r="F36" s="288"/>
      <c r="G36" s="288"/>
      <c r="H36" s="288"/>
      <c r="I36" s="288"/>
      <c r="J36" s="288"/>
      <c r="K36" s="288"/>
    </row>
    <row r="37" spans="1:11" x14ac:dyDescent="0.2">
      <c r="A37" s="277"/>
      <c r="B37" s="436"/>
      <c r="C37" s="436"/>
      <c r="D37" s="436"/>
      <c r="E37" s="288"/>
      <c r="F37" s="288"/>
      <c r="G37" s="288"/>
      <c r="H37" s="288"/>
      <c r="I37" s="288"/>
      <c r="J37" s="288"/>
      <c r="K37" s="288"/>
    </row>
    <row r="38" spans="1:11" x14ac:dyDescent="0.2">
      <c r="A38" s="277"/>
      <c r="B38" s="436"/>
      <c r="C38" s="436"/>
      <c r="D38" s="436"/>
      <c r="E38" s="288"/>
      <c r="F38" s="288"/>
      <c r="G38" s="288"/>
      <c r="H38" s="288"/>
      <c r="I38" s="288"/>
      <c r="J38" s="288"/>
      <c r="K38" s="288"/>
    </row>
    <row r="39" spans="1:11" x14ac:dyDescent="0.2">
      <c r="A39" s="277"/>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I14" sqref="I14"/>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קרן הגמלאות של חברי אגד בע"מ</v>
      </c>
    </row>
    <row r="3" spans="1:39" ht="15.75" x14ac:dyDescent="0.25">
      <c r="B3" s="183" t="str">
        <f>CONCATENATE(הוראות!Z13,הוראות!F13)</f>
        <v>הנתונים ביחידות בודדות לשנת 2019</v>
      </c>
    </row>
    <row r="4" spans="1:39" ht="12.75" customHeight="1" x14ac:dyDescent="0.2">
      <c r="B4" s="182" t="s">
        <v>425</v>
      </c>
      <c r="C4" s="430" t="s">
        <v>140</v>
      </c>
      <c r="D4" s="431"/>
      <c r="E4" s="431"/>
      <c r="F4" s="431"/>
      <c r="G4" s="431"/>
      <c r="H4" s="431"/>
      <c r="I4" s="431"/>
      <c r="J4" s="431"/>
      <c r="K4" s="431"/>
      <c r="L4" s="431"/>
      <c r="M4" s="431"/>
      <c r="N4" s="431"/>
      <c r="O4" s="431"/>
      <c r="P4" s="432"/>
      <c r="Q4" s="430" t="s">
        <v>141</v>
      </c>
      <c r="R4" s="431"/>
      <c r="S4" s="431"/>
      <c r="T4" s="431"/>
      <c r="U4" s="431"/>
      <c r="V4" s="431"/>
      <c r="W4" s="431"/>
      <c r="X4" s="431"/>
      <c r="Y4" s="431"/>
      <c r="Z4" s="431"/>
      <c r="AA4" s="431"/>
      <c r="AB4" s="431"/>
      <c r="AC4" s="431"/>
      <c r="AD4" s="432"/>
      <c r="AE4" s="423" t="s">
        <v>142</v>
      </c>
      <c r="AF4" s="424"/>
      <c r="AG4" s="424"/>
      <c r="AH4" s="424"/>
      <c r="AI4" s="424"/>
      <c r="AJ4" s="424"/>
      <c r="AK4" s="425"/>
    </row>
    <row r="5" spans="1:39" x14ac:dyDescent="0.2">
      <c r="B5" s="159"/>
      <c r="C5" s="459" t="s">
        <v>96</v>
      </c>
      <c r="D5" s="434"/>
      <c r="E5" s="434"/>
      <c r="F5" s="434"/>
      <c r="G5" s="434"/>
      <c r="H5" s="434"/>
      <c r="I5" s="435"/>
      <c r="J5" s="459" t="s">
        <v>97</v>
      </c>
      <c r="K5" s="434"/>
      <c r="L5" s="434"/>
      <c r="M5" s="434"/>
      <c r="N5" s="434"/>
      <c r="O5" s="434"/>
      <c r="P5" s="435"/>
      <c r="Q5" s="459" t="s">
        <v>96</v>
      </c>
      <c r="R5" s="434"/>
      <c r="S5" s="434"/>
      <c r="T5" s="434"/>
      <c r="U5" s="434"/>
      <c r="V5" s="434"/>
      <c r="W5" s="435"/>
      <c r="X5" s="459" t="s">
        <v>97</v>
      </c>
      <c r="Y5" s="434"/>
      <c r="Z5" s="434"/>
      <c r="AA5" s="434"/>
      <c r="AB5" s="434"/>
      <c r="AC5" s="434"/>
      <c r="AD5" s="435"/>
      <c r="AE5" s="458"/>
      <c r="AF5" s="428"/>
      <c r="AG5" s="428"/>
      <c r="AH5" s="428"/>
      <c r="AI5" s="428"/>
      <c r="AJ5" s="428"/>
      <c r="AK5" s="429"/>
    </row>
    <row r="6" spans="1:39" ht="12.75" customHeight="1" x14ac:dyDescent="0.2">
      <c r="A6" s="159"/>
      <c r="B6" s="159"/>
      <c r="C6" s="457" t="s">
        <v>32</v>
      </c>
      <c r="D6" s="421" t="s">
        <v>33</v>
      </c>
      <c r="E6" s="421"/>
      <c r="F6" s="421"/>
      <c r="G6" s="421"/>
      <c r="H6" s="421"/>
      <c r="I6" s="422"/>
      <c r="J6" s="457" t="str">
        <f>C6</f>
        <v>סה"כ מספר תביעות</v>
      </c>
      <c r="K6" s="421" t="s">
        <v>33</v>
      </c>
      <c r="L6" s="421"/>
      <c r="M6" s="421"/>
      <c r="N6" s="421"/>
      <c r="O6" s="421"/>
      <c r="P6" s="422"/>
      <c r="Q6" s="457" t="str">
        <f>C6</f>
        <v>סה"כ מספר תביעות</v>
      </c>
      <c r="R6" s="421" t="s">
        <v>33</v>
      </c>
      <c r="S6" s="421"/>
      <c r="T6" s="421"/>
      <c r="U6" s="421"/>
      <c r="V6" s="421"/>
      <c r="W6" s="422"/>
      <c r="X6" s="457" t="str">
        <f>Q6</f>
        <v>סה"כ מספר תביעות</v>
      </c>
      <c r="Y6" s="421" t="s">
        <v>33</v>
      </c>
      <c r="Z6" s="421"/>
      <c r="AA6" s="421"/>
      <c r="AB6" s="421"/>
      <c r="AC6" s="421"/>
      <c r="AD6" s="422"/>
      <c r="AE6" s="457" t="str">
        <f>X6</f>
        <v>סה"כ מספר תביעות</v>
      </c>
      <c r="AF6" s="421" t="s">
        <v>33</v>
      </c>
      <c r="AG6" s="421"/>
      <c r="AH6" s="421"/>
      <c r="AI6" s="421"/>
      <c r="AJ6" s="421"/>
      <c r="AK6" s="422"/>
    </row>
    <row r="7" spans="1:39" ht="25.5" customHeight="1" x14ac:dyDescent="0.2">
      <c r="A7" s="159"/>
      <c r="B7" s="402" t="s">
        <v>34</v>
      </c>
      <c r="C7" s="405"/>
      <c r="D7" s="240" t="s">
        <v>495</v>
      </c>
      <c r="E7" s="47" t="s">
        <v>496</v>
      </c>
      <c r="F7" s="47" t="s">
        <v>394</v>
      </c>
      <c r="G7" s="47" t="s">
        <v>395</v>
      </c>
      <c r="H7" s="47" t="s">
        <v>396</v>
      </c>
      <c r="I7" s="160" t="s">
        <v>41</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row>
    <row r="8" spans="1:39" ht="12.75" customHeight="1" x14ac:dyDescent="0.2">
      <c r="A8" s="159"/>
      <c r="B8" s="40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8</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47</v>
      </c>
      <c r="AF10" s="179"/>
      <c r="AG10" s="177"/>
      <c r="AH10" s="177"/>
      <c r="AI10" s="177"/>
      <c r="AJ10" s="177"/>
      <c r="AK10" s="178"/>
    </row>
    <row r="11" spans="1:39" ht="12.75" customHeight="1" x14ac:dyDescent="0.2">
      <c r="A11" s="166">
        <f>A10+1</f>
        <v>2</v>
      </c>
      <c r="B11" s="167" t="s">
        <v>75</v>
      </c>
      <c r="C11" s="318">
        <v>24</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92</v>
      </c>
      <c r="AF11" s="179"/>
      <c r="AG11" s="177"/>
      <c r="AH11" s="177"/>
      <c r="AI11" s="177"/>
      <c r="AJ11" s="177"/>
      <c r="AK11" s="178"/>
    </row>
    <row r="12" spans="1:39" x14ac:dyDescent="0.2">
      <c r="A12" s="166">
        <v>3</v>
      </c>
      <c r="B12" s="167" t="s">
        <v>498</v>
      </c>
      <c r="C12" s="250">
        <f>SUM(D12:I12)</f>
        <v>29</v>
      </c>
      <c r="D12" s="314">
        <v>12</v>
      </c>
      <c r="E12" s="308">
        <v>8</v>
      </c>
      <c r="F12" s="314">
        <v>6</v>
      </c>
      <c r="G12" s="314">
        <v>3</v>
      </c>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85</v>
      </c>
      <c r="AF12" s="314">
        <v>19</v>
      </c>
      <c r="AG12" s="308">
        <v>41</v>
      </c>
      <c r="AH12" s="314">
        <v>24</v>
      </c>
      <c r="AI12" s="314">
        <v>1</v>
      </c>
      <c r="AJ12" s="314"/>
      <c r="AK12" s="315"/>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3</v>
      </c>
      <c r="D14" s="314"/>
      <c r="E14" s="308">
        <v>1</v>
      </c>
      <c r="F14" s="314"/>
      <c r="G14" s="314">
        <v>1</v>
      </c>
      <c r="H14" s="314">
        <v>1</v>
      </c>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32</v>
      </c>
      <c r="D17" s="233">
        <f t="shared" si="0"/>
        <v>12</v>
      </c>
      <c r="E17" s="32">
        <f t="shared" si="0"/>
        <v>9</v>
      </c>
      <c r="F17" s="29">
        <f t="shared" si="0"/>
        <v>6</v>
      </c>
      <c r="G17" s="29">
        <f t="shared" si="0"/>
        <v>4</v>
      </c>
      <c r="H17" s="29">
        <f t="shared" si="0"/>
        <v>1</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85</v>
      </c>
      <c r="AF17" s="31">
        <f t="shared" si="0"/>
        <v>19</v>
      </c>
      <c r="AG17" s="32">
        <f t="shared" si="0"/>
        <v>41</v>
      </c>
      <c r="AH17" s="29">
        <f t="shared" ref="AH17" si="1">SUM(AH12:AH16)</f>
        <v>24</v>
      </c>
      <c r="AI17" s="29">
        <f>SUM(AI12:AI16)</f>
        <v>1</v>
      </c>
      <c r="AJ17" s="29">
        <f>SUM(AJ12:AJ16)</f>
        <v>0</v>
      </c>
      <c r="AK17" s="180">
        <f>SUM(AK12:AK16)</f>
        <v>0</v>
      </c>
    </row>
    <row r="18" spans="1:37"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54</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2</v>
      </c>
      <c r="AF24" s="314"/>
      <c r="AG24" s="308"/>
      <c r="AH24" s="314"/>
      <c r="AI24" s="314">
        <v>1</v>
      </c>
      <c r="AJ24" s="314"/>
      <c r="AK24" s="315">
        <v>1</v>
      </c>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2</v>
      </c>
      <c r="AF28" s="35">
        <f t="shared" si="5"/>
        <v>0</v>
      </c>
      <c r="AG28" s="36">
        <f t="shared" ref="AG28" si="6">SUM(AG24:AG27)</f>
        <v>0</v>
      </c>
      <c r="AH28" s="36">
        <f>SUM(AH24:AH27)</f>
        <v>0</v>
      </c>
      <c r="AI28" s="36">
        <f>SUM(AI24:AI27)</f>
        <v>1</v>
      </c>
      <c r="AJ28" s="36">
        <f>SUM(AJ24:AJ27)</f>
        <v>0</v>
      </c>
      <c r="AK28" s="38">
        <f>SUM(AK24:AK27)</f>
        <v>1</v>
      </c>
    </row>
    <row r="31" spans="1:37" hidden="1" x14ac:dyDescent="0.2">
      <c r="A31" s="269"/>
      <c r="B31" s="450" t="s">
        <v>179</v>
      </c>
      <c r="C31" s="453" t="s">
        <v>140</v>
      </c>
      <c r="D31" s="454"/>
      <c r="E31" s="454"/>
      <c r="F31" s="454"/>
      <c r="G31" s="454"/>
      <c r="H31" s="454"/>
      <c r="I31" s="455"/>
      <c r="J31" s="453" t="s">
        <v>141</v>
      </c>
      <c r="K31" s="454"/>
      <c r="L31" s="454"/>
      <c r="M31" s="454"/>
      <c r="N31" s="454"/>
      <c r="O31" s="454"/>
      <c r="P31" s="455"/>
      <c r="Q31" s="453" t="s">
        <v>142</v>
      </c>
      <c r="R31" s="454"/>
      <c r="S31" s="454"/>
      <c r="T31" s="454"/>
      <c r="U31" s="454"/>
      <c r="V31" s="454"/>
      <c r="W31" s="455"/>
    </row>
    <row r="32" spans="1:37" ht="25.5" hidden="1" customHeight="1" x14ac:dyDescent="0.2">
      <c r="A32" s="270"/>
      <c r="B32" s="451"/>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2"/>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0.90625</v>
      </c>
      <c r="D35" s="235">
        <f>IF((' פנסיוני א3'!D12+' פנסיוני א3'!K12)=0,0,(' פנסיוני א3'!D12+' פנסיוני א3'!K12)/(' פנסיוני א3'!$C$17+' פנסיוני א3'!$J$17))</f>
        <v>0.375</v>
      </c>
      <c r="E35" s="235">
        <f>IF((' פנסיוני א3'!E12+' פנסיוני א3'!L12)=0,0,(' פנסיוני א3'!E12+' פנסיוני א3'!L12)/(' פנסיוני א3'!$C$17+' פנסיוני א3'!$J$17))</f>
        <v>0.25</v>
      </c>
      <c r="F35" s="235">
        <f>IF((' פנסיוני א3'!F12+' פנסיוני א3'!M12)=0,0,(' פנסיוני א3'!F12+' פנסיוני א3'!M12)/(' פנסיוני א3'!$C$17+' פנסיוני א3'!$J$17))</f>
        <v>0.1875</v>
      </c>
      <c r="G35" s="235">
        <f>IF((' פנסיוני א3'!G12+' פנסיוני א3'!N12)=0,0,(' פנסיוני א3'!G12+' פנסיוני א3'!N12)/(' פנסיוני א3'!$C$17+' פנסיוני א3'!$J$17))</f>
        <v>9.375E-2</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1</v>
      </c>
      <c r="R35" s="235">
        <f>IF(' פנסיוני א3'!AF12=0,0,' פנסיוני א3'!AF12/' פנסיוני א3'!$AE$17)</f>
        <v>0.22352941176470589</v>
      </c>
      <c r="S35" s="235">
        <f>IF(' פנסיוני א3'!AG12=0,0,' פנסיוני א3'!AG12/' פנסיוני א3'!$AE$17)</f>
        <v>0.4823529411764706</v>
      </c>
      <c r="T35" s="235">
        <f>IF(' פנסיוני א3'!AH12=0,0,' פנסיוני א3'!AH12/' פנסיוני א3'!$AE$17)</f>
        <v>0.28235294117647058</v>
      </c>
      <c r="U35" s="235">
        <f>IF(' פנסיוני א3'!AI12=0,0,' פנסיוני א3'!AI12/' פנסיוני א3'!$AE$17)</f>
        <v>1.1764705882352941E-2</v>
      </c>
      <c r="V35" s="235">
        <f>IF(' פנסיוני א3'!AJ12=0,0,' פנסיוני א3'!AJ12/' פנסיוני א3'!$AE$17)</f>
        <v>0</v>
      </c>
      <c r="W35" s="239">
        <f>IF(' פנסיוני א3'!AK12=0,0,' פנסיוני א3'!AK12/' פנסיוני א3'!$AE$17)</f>
        <v>0</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9.375E-2</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3.125E-2</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3.125E-2</v>
      </c>
      <c r="H37" s="79">
        <f>IF((' פנסיוני א3'!H14+' פנסיוני א3'!O14)=0,0,(' פנסיוני א3'!H14+' פנסיוני א3'!O14)/(' פנסיוני א3'!$C$17+' פנסיוני א3'!$J$17))</f>
        <v>3.125E-2</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1</v>
      </c>
      <c r="D40" s="237">
        <f t="shared" ref="D40:I40" si="7">SUM(D35:D39)</f>
        <v>0.375</v>
      </c>
      <c r="E40" s="237">
        <f t="shared" si="7"/>
        <v>0.28125</v>
      </c>
      <c r="F40" s="237">
        <f t="shared" si="7"/>
        <v>0.1875</v>
      </c>
      <c r="G40" s="237">
        <f t="shared" si="7"/>
        <v>0.125</v>
      </c>
      <c r="H40" s="237">
        <f t="shared" si="7"/>
        <v>3.125E-2</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1</v>
      </c>
      <c r="R40" s="237">
        <f t="shared" ref="R40:W40" si="9">SUM(R35:R39)</f>
        <v>0.22352941176470589</v>
      </c>
      <c r="S40" s="237">
        <f t="shared" si="9"/>
        <v>0.4823529411764706</v>
      </c>
      <c r="T40" s="237">
        <f t="shared" si="9"/>
        <v>0.28235294117647058</v>
      </c>
      <c r="U40" s="237">
        <f t="shared" si="9"/>
        <v>1.1764705882352941E-2</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1</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0.5</v>
      </c>
      <c r="V46" s="79">
        <f>IF(' פנסיוני א3'!AJ24=0,0,' פנסיוני א3'!AJ24/' פנסיוני א3'!$AE$28)</f>
        <v>0</v>
      </c>
      <c r="W46" s="81">
        <f>IF(' פנסיוני א3'!AK24=0,0,' פנסיוני א3'!AK24/' פנסיוני א3'!$AE$28)</f>
        <v>0.5</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v>
      </c>
      <c r="T50" s="103">
        <f t="shared" si="11"/>
        <v>0</v>
      </c>
      <c r="U50" s="103">
        <f t="shared" si="11"/>
        <v>0.5</v>
      </c>
      <c r="V50" s="103">
        <f t="shared" si="11"/>
        <v>0</v>
      </c>
      <c r="W50" s="102">
        <f t="shared" si="11"/>
        <v>0.5</v>
      </c>
    </row>
  </sheetData>
  <sheetProtection password="CC43" sheet="1" objects="1" scenarios="1"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קרן הגמלאות של חברי אגד בע"מ</v>
      </c>
    </row>
    <row r="3" spans="1:28" ht="12.75" customHeight="1" x14ac:dyDescent="0.3">
      <c r="A3" s="268"/>
      <c r="B3" s="183" t="str">
        <f>CONCATENATE(הוראות!Z13,הוראות!F13)</f>
        <v>הנתונים ביחידות בודדות לשנת 2019</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0" t="s">
        <v>179</v>
      </c>
      <c r="C7" s="444"/>
      <c r="D7" s="444"/>
      <c r="E7" s="453" t="s">
        <v>140</v>
      </c>
      <c r="F7" s="454"/>
      <c r="G7" s="454"/>
      <c r="H7" s="454"/>
      <c r="I7" s="454"/>
      <c r="J7" s="454"/>
      <c r="K7" s="455"/>
      <c r="L7" s="453" t="s">
        <v>141</v>
      </c>
      <c r="M7" s="454"/>
      <c r="N7" s="454"/>
      <c r="O7" s="454"/>
      <c r="P7" s="454"/>
      <c r="Q7" s="454"/>
      <c r="R7" s="455"/>
      <c r="S7" s="453" t="s">
        <v>142</v>
      </c>
      <c r="T7" s="454"/>
      <c r="U7" s="454"/>
      <c r="V7" s="454"/>
      <c r="W7" s="454"/>
      <c r="X7" s="454"/>
      <c r="Y7" s="455"/>
    </row>
    <row r="8" spans="1:28" ht="25.5" customHeight="1" x14ac:dyDescent="0.2">
      <c r="A8" s="270"/>
      <c r="B8" s="446"/>
      <c r="C8" s="446"/>
      <c r="D8" s="446"/>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8"/>
      <c r="C9" s="448"/>
      <c r="D9" s="448"/>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1" t="s">
        <v>73</v>
      </c>
      <c r="C10" s="472"/>
      <c r="D10" s="47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1" t="s">
        <v>500</v>
      </c>
      <c r="C11" s="442"/>
      <c r="D11" s="443"/>
      <c r="E11" s="234">
        <f>SUM(F11:K11)</f>
        <v>0.90625</v>
      </c>
      <c r="F11" s="235">
        <f>IF((' פנסיוני א3'!D12+' פנסיוני א3'!K12)=0,0,(' פנסיוני א3'!D12+' פנסיוני א3'!K12)/(' פנסיוני א3'!$C$17+' פנסיוני א3'!$J$17))</f>
        <v>0.375</v>
      </c>
      <c r="G11" s="235">
        <f>IF((' פנסיוני א3'!E12+' פנסיוני א3'!L12)=0,0,(' פנסיוני א3'!E12+' פנסיוני א3'!L12)/(' פנסיוני א3'!$C$17+' פנסיוני א3'!$J$17))</f>
        <v>0.25</v>
      </c>
      <c r="H11" s="235">
        <f>IF((' פנסיוני א3'!F12+' פנסיוני א3'!M12)=0,0,(' פנסיוני א3'!F12+' פנסיוני א3'!M12)/(' פנסיוני א3'!$C$17+' פנסיוני א3'!$J$17))</f>
        <v>0.1875</v>
      </c>
      <c r="I11" s="235">
        <f>IF((' פנסיוני א3'!G12+' פנסיוני א3'!N12)=0,0,(' פנסיוני א3'!G12+' פנסיוני א3'!N12)/(' פנסיוני א3'!$C$17+' פנסיוני א3'!$J$17))</f>
        <v>9.375E-2</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1</v>
      </c>
      <c r="T11" s="235">
        <f>IF(' פנסיוני א3'!AF12=0,0,' פנסיוני א3'!AF12/' פנסיוני א3'!$AE$17)</f>
        <v>0.22352941176470589</v>
      </c>
      <c r="U11" s="235">
        <f>IF(' פנסיוני א3'!AG12=0,0,' פנסיוני א3'!AG12/' פנסיוני א3'!$AE$17)</f>
        <v>0.4823529411764706</v>
      </c>
      <c r="V11" s="235">
        <f>IF(' פנסיוני א3'!AH12=0,0,' פנסיוני א3'!AH12/' פנסיוני א3'!$AE$17)</f>
        <v>0.28235294117647058</v>
      </c>
      <c r="W11" s="235">
        <f>IF(' פנסיוני א3'!AI12=0,0,' פנסיוני א3'!AI12/' פנסיוני א3'!$AE$17)</f>
        <v>1.1764705882352941E-2</v>
      </c>
      <c r="X11" s="235">
        <f>IF(' פנסיוני א3'!AJ12=0,0,' פנסיוני א3'!AJ12/' פנסיוני א3'!$AE$17)</f>
        <v>0</v>
      </c>
      <c r="Y11" s="239">
        <f>IF(' פנסיוני א3'!AK12=0,0,' פנסיוני א3'!AK12/' פנסיוני א3'!$AE$17)</f>
        <v>0</v>
      </c>
    </row>
    <row r="12" spans="1:28" x14ac:dyDescent="0.2">
      <c r="A12" s="300" t="s">
        <v>522</v>
      </c>
      <c r="B12" s="441" t="s">
        <v>499</v>
      </c>
      <c r="C12" s="442"/>
      <c r="D12" s="443"/>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9.375E-2</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3.125E-2</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3.125E-2</v>
      </c>
      <c r="J13" s="79">
        <f>IF((' פנסיוני א3'!H14+' פנסיוני א3'!O14)=0,0,(' פנסיוני א3'!H14+' פנסיוני א3'!O14)/(' פנסיוני א3'!$C$17+' פנסיוני א3'!$J$17))</f>
        <v>3.125E-2</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1</v>
      </c>
      <c r="F16" s="237">
        <f t="shared" ref="F16:K16" si="0">SUM(F11:F15)</f>
        <v>0.375</v>
      </c>
      <c r="G16" s="237">
        <f t="shared" si="0"/>
        <v>0.28125</v>
      </c>
      <c r="H16" s="237">
        <f t="shared" si="0"/>
        <v>0.1875</v>
      </c>
      <c r="I16" s="237">
        <f t="shared" si="0"/>
        <v>0.125</v>
      </c>
      <c r="J16" s="237">
        <f t="shared" si="0"/>
        <v>3.125E-2</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1</v>
      </c>
      <c r="T16" s="237">
        <f t="shared" ref="T16:Y16" si="2">SUM(T11:T15)</f>
        <v>0.22352941176470589</v>
      </c>
      <c r="U16" s="237">
        <f t="shared" si="2"/>
        <v>0.4823529411764706</v>
      </c>
      <c r="V16" s="237">
        <f t="shared" si="2"/>
        <v>0.28235294117647058</v>
      </c>
      <c r="W16" s="237">
        <f t="shared" si="2"/>
        <v>1.1764705882352941E-2</v>
      </c>
      <c r="X16" s="237">
        <f t="shared" si="2"/>
        <v>0</v>
      </c>
      <c r="Y16" s="238">
        <f t="shared" si="2"/>
        <v>0</v>
      </c>
    </row>
    <row r="17" spans="1:25" x14ac:dyDescent="0.2">
      <c r="A17" s="205" t="s">
        <v>80</v>
      </c>
      <c r="B17" s="466" t="s">
        <v>184</v>
      </c>
      <c r="C17" s="467"/>
      <c r="D17" s="467"/>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8" t="s">
        <v>76</v>
      </c>
      <c r="C18" s="469"/>
      <c r="D18" s="470"/>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8" t="s">
        <v>77</v>
      </c>
      <c r="C19" s="469"/>
      <c r="D19" s="470"/>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0" t="s">
        <v>82</v>
      </c>
      <c r="C20" s="461"/>
      <c r="D20" s="461"/>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3" t="s">
        <v>446</v>
      </c>
      <c r="C21" s="474"/>
      <c r="D21" s="475"/>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8" t="s">
        <v>76</v>
      </c>
      <c r="C22" s="469"/>
      <c r="D22" s="470"/>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1</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0.5</v>
      </c>
      <c r="X22" s="79">
        <f>IF(' פנסיוני א3'!AJ24=0,0,' פנסיוני א3'!AJ24/' פנסיוני א3'!$AE$28)</f>
        <v>0</v>
      </c>
      <c r="Y22" s="81">
        <f>IF(' פנסיוני א3'!AK24=0,0,' פנסיוני א3'!AK24/' פנסיוני א3'!$AE$28)</f>
        <v>0.5</v>
      </c>
    </row>
    <row r="23" spans="1:25" x14ac:dyDescent="0.2">
      <c r="A23" s="202">
        <v>2</v>
      </c>
      <c r="B23" s="468" t="s">
        <v>77</v>
      </c>
      <c r="C23" s="469"/>
      <c r="D23" s="470"/>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8" t="s">
        <v>84</v>
      </c>
      <c r="C24" s="469"/>
      <c r="D24" s="470"/>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0" t="s">
        <v>85</v>
      </c>
      <c r="C25" s="461"/>
      <c r="D25" s="462"/>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63" t="s">
        <v>86</v>
      </c>
      <c r="C26" s="464"/>
      <c r="D26" s="465"/>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v>
      </c>
      <c r="V26" s="103">
        <f t="shared" si="5"/>
        <v>0</v>
      </c>
      <c r="W26" s="103">
        <f t="shared" si="5"/>
        <v>0.5</v>
      </c>
      <c r="X26" s="103">
        <f t="shared" si="5"/>
        <v>0</v>
      </c>
      <c r="Y26" s="102">
        <f t="shared" si="5"/>
        <v>0.5</v>
      </c>
    </row>
    <row r="27" spans="1:25" x14ac:dyDescent="0.2">
      <c r="A27" s="262"/>
      <c r="B27" s="438"/>
      <c r="C27" s="438"/>
      <c r="D27" s="438"/>
    </row>
    <row r="28" spans="1:25" x14ac:dyDescent="0.2">
      <c r="A28" s="263"/>
      <c r="B28" s="439"/>
      <c r="C28" s="439"/>
      <c r="D28" s="439"/>
    </row>
    <row r="29" spans="1:25" x14ac:dyDescent="0.2">
      <c r="A29" s="262"/>
      <c r="B29" s="436"/>
      <c r="C29" s="436"/>
      <c r="D29" s="436"/>
    </row>
    <row r="30" spans="1:25" x14ac:dyDescent="0.2">
      <c r="A30" s="277"/>
      <c r="B30" s="437"/>
      <c r="C30" s="440"/>
      <c r="D30" s="440"/>
    </row>
    <row r="31" spans="1:25" x14ac:dyDescent="0.2">
      <c r="A31" s="277"/>
      <c r="B31" s="437"/>
      <c r="C31" s="437"/>
      <c r="D31" s="437"/>
    </row>
    <row r="32" spans="1:25" x14ac:dyDescent="0.2">
      <c r="A32" s="277"/>
      <c r="B32" s="437"/>
      <c r="C32" s="437"/>
      <c r="D32" s="437"/>
    </row>
    <row r="33" spans="1:4" x14ac:dyDescent="0.2">
      <c r="A33" s="278"/>
      <c r="B33" s="436"/>
      <c r="C33" s="436"/>
      <c r="D33" s="436"/>
    </row>
    <row r="34" spans="1:4" x14ac:dyDescent="0.2">
      <c r="A34" s="277"/>
      <c r="B34" s="436"/>
      <c r="C34" s="436"/>
      <c r="D34" s="436"/>
    </row>
    <row r="35" spans="1:4" x14ac:dyDescent="0.2">
      <c r="A35" s="277"/>
      <c r="B35" s="436"/>
      <c r="C35" s="436"/>
      <c r="D35" s="436"/>
    </row>
    <row r="36" spans="1:4" x14ac:dyDescent="0.2">
      <c r="A36" s="278"/>
      <c r="B36" s="436"/>
      <c r="C36" s="436"/>
      <c r="D36" s="436"/>
    </row>
    <row r="37" spans="1:4" x14ac:dyDescent="0.2">
      <c r="A37" s="277"/>
      <c r="B37" s="436"/>
      <c r="C37" s="436"/>
      <c r="D37" s="436"/>
    </row>
    <row r="38" spans="1:4" x14ac:dyDescent="0.2">
      <c r="A38" s="277"/>
      <c r="B38" s="436"/>
      <c r="C38" s="436"/>
      <c r="D38" s="436"/>
    </row>
    <row r="39" spans="1:4" x14ac:dyDescent="0.2">
      <c r="A39" s="277"/>
      <c r="B39" s="436"/>
      <c r="C39" s="436"/>
      <c r="D39" s="436"/>
    </row>
    <row r="40" spans="1:4" x14ac:dyDescent="0.2">
      <c r="A40" s="277"/>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dacec7115b90f0a1ef1bae4d69599116">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f59fb0920823a8a78b1180946814a7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1EB15C-9D5B-4C44-813C-354930E30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purl.org/dc/dcmitype/"/>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www.w3.org/XML/1998/namespace"/>
    <ds:schemaRef ds:uri="a46656d4-8850-49b3-aebd-68bd05f7f43d"/>
    <ds:schemaRef ds:uri="http://schemas.microsoft.com/office/infopath/2007/PartnerControls"/>
    <ds:schemaRef ds:uri="http://schemas.microsoft.com/sharepoint/v3"/>
    <ds:schemaRef ds:uri="http://purl.org/dc/elements/1.1/"/>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2019</dc:title>
  <dc:creator>אוהד מעודי</dc:creator>
  <cp:lastModifiedBy>יוסי ויצמן</cp:lastModifiedBy>
  <cp:lastPrinted>2016-06-28T14:16:06Z</cp:lastPrinted>
  <dcterms:created xsi:type="dcterms:W3CDTF">2012-03-26T09:12:08Z</dcterms:created>
  <dcterms:modified xsi:type="dcterms:W3CDTF">2020-03-12T08:57:27Z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