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120" yWindow="180" windowWidth="15480" windowHeight="8640" tabRatio="861" firstSheet="17"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r:id="rId18"/>
    <sheet name="נספח ב4 - G" sheetId="19" r:id="rId19"/>
    <sheet name="נספח ב4 - P" sheetId="11" r:id="rId20"/>
    <sheet name="נספח ב4 - B" sheetId="20" state="hidden" r:id="rId21"/>
    <sheet name="נספח ב5 - G" sheetId="21" state="hidden"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7" i="5" s="1"/>
  <c r="C13" i="5"/>
  <c r="C14" i="5"/>
  <c r="C15" i="5"/>
  <c r="C16" i="5"/>
  <c r="F35" i="5"/>
  <c r="G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C42" i="5" s="1"/>
  <c r="C44" i="5" s="1"/>
  <c r="F18" i="10"/>
  <c r="W50" i="5"/>
  <c r="R50" i="5"/>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T11" i="26"/>
  <c r="R12" i="26"/>
  <c r="U11" i="26"/>
  <c r="R13" i="26"/>
  <c r="J18" i="5"/>
  <c r="H11" i="26"/>
  <c r="J11" i="26"/>
  <c r="I11" i="26"/>
  <c r="G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D14" i="18"/>
  <c r="G10" i="19" s="1"/>
  <c r="K9" i="18"/>
  <c r="K14" i="17"/>
  <c r="O10" i="11"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G10" i="11"/>
  <c r="J10" i="19"/>
  <c r="M10" i="19"/>
  <c r="N10" i="19"/>
  <c r="P10" i="19"/>
  <c r="I10" i="19"/>
  <c r="K15" i="8"/>
  <c r="I15" i="8"/>
  <c r="H15" i="8"/>
  <c r="K14" i="8"/>
  <c r="J15" i="8"/>
  <c r="I14" i="8"/>
  <c r="J14" i="8"/>
  <c r="H13" i="8"/>
  <c r="J13" i="8"/>
  <c r="I13" i="8"/>
  <c r="K13" i="8"/>
  <c r="T10" i="21"/>
  <c r="Q10" i="12"/>
  <c r="S10" i="12"/>
  <c r="U10" i="12"/>
  <c r="T10" i="12"/>
  <c r="P20" i="10"/>
  <c r="J10" i="22"/>
  <c r="F10" i="22"/>
  <c r="C10" i="22"/>
  <c r="C22" i="13"/>
  <c r="K106" i="13"/>
  <c r="I25" i="26"/>
  <c r="Q14" i="26"/>
  <c r="K11" i="26"/>
  <c r="G25" i="26"/>
  <c r="S25" i="26"/>
  <c r="H19" i="26"/>
  <c r="Q24" i="26"/>
  <c r="U25" i="26"/>
  <c r="T25" i="26"/>
  <c r="R25" i="26"/>
  <c r="K21" i="26"/>
  <c r="M25" i="26"/>
  <c r="P25" i="26"/>
  <c r="K24" i="26"/>
  <c r="K23" i="26"/>
  <c r="G26" i="10"/>
  <c r="E24" i="26"/>
  <c r="K18" i="26"/>
  <c r="O20" i="10"/>
  <c r="M19" i="26"/>
  <c r="K17" i="26"/>
  <c r="L19" i="26"/>
  <c r="P19" i="26"/>
  <c r="N19" i="26"/>
  <c r="G19" i="26"/>
  <c r="I19" i="26"/>
  <c r="Q13"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W16" i="10"/>
  <c r="S15"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H10" i="11" l="1"/>
  <c r="I10" i="11"/>
  <c r="D15" i="17"/>
  <c r="F10" i="11"/>
  <c r="D10" i="11"/>
  <c r="C10" i="11"/>
  <c r="W35" i="5"/>
  <c r="W40" i="5" s="1"/>
  <c r="Y16" i="10"/>
  <c r="V35" i="5"/>
  <c r="T15" i="26"/>
  <c r="U35" i="5"/>
  <c r="U15" i="26"/>
  <c r="S14" i="10"/>
  <c r="S12" i="10"/>
  <c r="U11" i="10"/>
  <c r="U16" i="10" s="1"/>
  <c r="S11" i="26"/>
  <c r="S15" i="26" s="1"/>
  <c r="R11" i="26"/>
  <c r="R15" i="26" s="1"/>
  <c r="T35" i="5"/>
  <c r="X16" i="10"/>
  <c r="V11" i="10"/>
  <c r="V16" i="10" s="1"/>
  <c r="S35" i="5"/>
  <c r="S13" i="10"/>
  <c r="Q39" i="5"/>
  <c r="S40" i="5"/>
  <c r="T11" i="10"/>
  <c r="Q12" i="26"/>
  <c r="R35" i="5"/>
  <c r="R40" i="5" s="1"/>
  <c r="V40" i="5"/>
  <c r="C18" i="5"/>
  <c r="E35" i="5"/>
  <c r="D35" i="5"/>
  <c r="G11" i="10"/>
  <c r="C36" i="5"/>
  <c r="E13" i="26"/>
  <c r="H16" i="10"/>
  <c r="F11" i="26"/>
  <c r="F11" i="10"/>
  <c r="E11" i="10" s="1"/>
  <c r="F10" i="19"/>
  <c r="L10" i="11"/>
  <c r="K15" i="17"/>
  <c r="K15" i="18"/>
  <c r="O10" i="19"/>
  <c r="K10" i="19"/>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5" i="5"/>
  <c r="J15" i="26"/>
  <c r="D40" i="5"/>
  <c r="C39" i="5"/>
  <c r="I40" i="5"/>
  <c r="F40" i="5"/>
  <c r="E14" i="26"/>
  <c r="H15" i="26"/>
  <c r="G15" i="26"/>
  <c r="F16" i="10"/>
  <c r="E15" i="10"/>
  <c r="I16" i="10"/>
  <c r="G13" i="10"/>
  <c r="E37" i="5"/>
  <c r="C37" i="5" s="1"/>
  <c r="E14" i="10"/>
  <c r="E13"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G40" i="5"/>
  <c r="C38" i="5"/>
  <c r="H112" i="13"/>
  <c r="H111" i="13"/>
  <c r="J45" i="13"/>
  <c r="H46" i="13"/>
  <c r="I46" i="13"/>
  <c r="L12" i="10"/>
  <c r="T26" i="10"/>
  <c r="L23" i="10"/>
  <c r="L26" i="10" s="1"/>
  <c r="K110" i="13"/>
  <c r="J105" i="13"/>
  <c r="S20" i="10"/>
  <c r="K34" i="13"/>
  <c r="G102" i="13"/>
  <c r="L99" i="13"/>
  <c r="J18" i="13"/>
  <c r="J34" i="13"/>
  <c r="K101" i="13"/>
  <c r="H102" i="13"/>
  <c r="K99" i="13"/>
  <c r="J25" i="26"/>
  <c r="E11" i="26"/>
  <c r="I1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T40" i="5"/>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Q11" i="26" l="1"/>
  <c r="Q15" i="26" s="1"/>
  <c r="Q35" i="5"/>
  <c r="Q40" i="5" s="1"/>
  <c r="T16" i="10"/>
  <c r="S11" i="10"/>
  <c r="S16" i="10" s="1"/>
  <c r="J41" i="3"/>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AC13" i="24" l="1"/>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<sst xmlns="http://schemas.openxmlformats.org/spreadsheetml/2006/main" count="2483" uniqueCount="533">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</sst>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election activeCell="J15" sqref="J15"/>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2145</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2138</v>
      </c>
      <c r="E14" s="150">
        <v>1202</v>
      </c>
      <c r="F14" s="150">
        <v>387</v>
      </c>
      <c r="G14" s="150">
        <v>140</v>
      </c>
      <c r="H14" s="150">
        <v>89</v>
      </c>
      <c r="I14" s="151">
        <v>150</v>
      </c>
      <c r="J14" s="152">
        <v>170</v>
      </c>
      <c r="K14" s="149">
        <f>SUM(L14:Q14)</f>
        <v>0</v>
      </c>
      <c r="L14" s="150"/>
      <c r="M14" s="150"/>
      <c r="N14" s="150"/>
      <c r="O14" s="150"/>
      <c r="P14" s="151"/>
      <c r="Q14" s="153"/>
    </row>
    <row r="15" spans="2:17" ht="38.25" x14ac:dyDescent="0.2">
      <c r="B15" s="62" t="s">
        <v>165</v>
      </c>
      <c r="C15" s="61" t="s">
        <v>166</v>
      </c>
      <c r="D15" s="149">
        <f>IF(D11+D12-D14-D13=0,"",D11+D12-D14-D13)</f>
        <v>7</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2312</v>
      </c>
      <c r="E11" s="144"/>
      <c r="F11" s="144"/>
      <c r="G11" s="144"/>
      <c r="H11" s="144"/>
      <c r="I11" s="144"/>
      <c r="J11" s="145"/>
      <c r="K11" s="143">
        <v>19</v>
      </c>
      <c r="L11" s="144"/>
      <c r="M11" s="144"/>
      <c r="N11" s="144"/>
      <c r="O11" s="144"/>
      <c r="P11" s="144"/>
      <c r="Q11" s="146"/>
    </row>
    <row r="12" spans="2:17" ht="25.5" x14ac:dyDescent="0.2">
      <c r="B12" s="60" t="s">
        <v>159</v>
      </c>
      <c r="C12" s="61" t="s">
        <v>160</v>
      </c>
      <c r="D12" s="143">
        <v>2735</v>
      </c>
      <c r="E12" s="144"/>
      <c r="F12" s="144"/>
      <c r="G12" s="144"/>
      <c r="H12" s="144"/>
      <c r="I12" s="147"/>
      <c r="J12" s="148"/>
      <c r="K12" s="143">
        <v>122</v>
      </c>
      <c r="L12" s="144"/>
      <c r="M12" s="144"/>
      <c r="N12" s="144"/>
      <c r="O12" s="144"/>
      <c r="P12" s="144"/>
      <c r="Q12" s="146"/>
    </row>
    <row r="13" spans="2:17" ht="25.5" x14ac:dyDescent="0.2">
      <c r="B13" s="62" t="s">
        <v>161</v>
      </c>
      <c r="C13" s="61" t="s">
        <v>162</v>
      </c>
      <c r="D13" s="143">
        <v>713</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3794</v>
      </c>
      <c r="E14" s="150">
        <v>50</v>
      </c>
      <c r="F14" s="150">
        <v>163</v>
      </c>
      <c r="G14" s="150">
        <v>163</v>
      </c>
      <c r="H14" s="150">
        <v>88</v>
      </c>
      <c r="I14" s="151">
        <v>271</v>
      </c>
      <c r="J14" s="152">
        <v>3059</v>
      </c>
      <c r="K14" s="149">
        <f>SUM(L14:Q14)</f>
        <v>96</v>
      </c>
      <c r="L14" s="150">
        <v>94</v>
      </c>
      <c r="M14" s="150"/>
      <c r="N14" s="150"/>
      <c r="O14" s="150"/>
      <c r="P14" s="151"/>
      <c r="Q14" s="181">
        <v>2</v>
      </c>
    </row>
    <row r="15" spans="2:17" ht="38.25" x14ac:dyDescent="0.2">
      <c r="B15" s="62" t="s">
        <v>165</v>
      </c>
      <c r="C15" s="61" t="s">
        <v>166</v>
      </c>
      <c r="D15" s="149">
        <f>IF(D11+D12-D14-D13=0,"",D11+D12-D14-D13)</f>
        <v>540</v>
      </c>
      <c r="E15" s="144"/>
      <c r="F15" s="144"/>
      <c r="G15" s="144"/>
      <c r="H15" s="144"/>
      <c r="I15" s="147"/>
      <c r="J15" s="148"/>
      <c r="K15" s="149">
        <f>IF(K11+K12-K14-K13=0,"",K11+K12-K14-K13)</f>
        <v>45</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2018</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J15" sqref="J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election activeCell="J15" sqref="J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election activeCell="J15" sqref="J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J15" sqref="J15"/>
      <selection pane="topRight" activeCell="J15" sqref="J15"/>
      <selection pane="bottomLeft" activeCell="J15" sqref="J15"/>
      <selection pane="bottomRight" activeCell="J15" sqref="J15"/>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2018</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J15" sqref="J15"/>
      <selection pane="topRight" activeCell="J15" sqref="J15"/>
      <selection pane="bottomLeft" activeCell="J15" sqref="J15"/>
      <selection pane="bottomRight" activeCell="J15" sqref="J15"/>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2018</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ביטוח ופנסיה לפועלים חקלאים ובלתי מקצועיים בישראל אגודה שיתופית בע"מ</v>
      </c>
    </row>
    <row r="3" spans="1:25"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1</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0.63380281690140849</v>
      </c>
      <c r="S11" s="79">
        <f>IF(' פנסיוני א3'!AH12+' פנסיוני א3'!AH13=0,0,(' פנסיוני א3'!AH12+' פנסיוני א3'!AH13)/' פנסיוני א3'!$AE$17)</f>
        <v>0.18309859154929578</v>
      </c>
      <c r="T11" s="79">
        <f>IF(' פנסיוני א3'!AI12+' פנסיוני א3'!AI13=0,0,(' פנסיוני א3'!AI12+' פנסיוני א3'!AI13)/' פנסיוני א3'!$AE$17)</f>
        <v>0.14084507042253522</v>
      </c>
      <c r="U11" s="79">
        <f>IF(' פנסיוני א3'!AJ12+' פנסיוני א3'!AJ13=0,0,(' פנסיוני א3'!AJ12+' פנסיוני א3'!AJ13)/' פנסיוני א3'!$AE$17)</f>
        <v>1.4084507042253521E-2</v>
      </c>
      <c r="V11" s="81">
        <f>IF(' פנסיוני א3'!AK12+' פנסיוני א3'!AK13=0,0,(' פנסיוני א3'!AK12+' פנסיוני א3'!AK13)/' פנסיוני א3'!$AE$17)</f>
        <v>2.8169014084507043E-2</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1</v>
      </c>
      <c r="F15" s="92">
        <f t="shared" si="0"/>
        <v>1</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0.63380281690140849</v>
      </c>
      <c r="S15" s="92">
        <f t="shared" si="0"/>
        <v>0.18309859154929578</v>
      </c>
      <c r="T15" s="92">
        <f t="shared" si="0"/>
        <v>0.14084507042253522</v>
      </c>
      <c r="U15" s="92">
        <f t="shared" si="0"/>
        <v>1.4084507042253521E-2</v>
      </c>
      <c r="V15" s="83">
        <f t="shared" si="0"/>
        <v>2.8169014084507043E-2</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8" t="s">
        <v>77</v>
      </c>
      <c r="C22" s="469"/>
      <c r="D22" s="470"/>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8" t="s">
        <v>84</v>
      </c>
      <c r="C23" s="469"/>
      <c r="D23" s="470"/>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3" t="s">
        <v>86</v>
      </c>
      <c r="C25" s="464"/>
      <c r="D25" s="465"/>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0.56220767072029931</v>
      </c>
      <c r="E10" s="116">
        <f>IF('נספח א4 - G'!$D$14=0,"",'נספח א4 - G'!F14/'נספח א4 - G'!$D$14)</f>
        <v>0.18101028999064547</v>
      </c>
      <c r="F10" s="116">
        <f>IF('נספח א4 - G'!$D$14=0,"",'נספח א4 - G'!G14/'נספח א4 - G'!$D$14)</f>
        <v>6.5481758652946684E-2</v>
      </c>
      <c r="G10" s="116">
        <f>IF('נספח א4 - G'!$D$14=0,"",'נספח א4 - G'!H14/'נספח א4 - G'!$D$14)</f>
        <v>4.1627689429373248E-2</v>
      </c>
      <c r="H10" s="116">
        <f>IF('נספח א4 - G'!$D$14=0,"",'נספח א4 - G'!I14/'נספח א4 - G'!$D$14)</f>
        <v>7.015902712815715E-2</v>
      </c>
      <c r="I10" s="116">
        <f>IF('נספח א4 - G'!$D$14=0,"",'נספח א4 - G'!J14/'נספח א4 - G'!$D$14)</f>
        <v>7.9513564078578111E-2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J15" sqref="J15"/>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234</v>
      </c>
      <c r="C13" s="218">
        <f>VLOOKUP(B13,'רשימת גופים'!A3:B230,2,0)</f>
        <v>570007476</v>
      </c>
      <c r="D13" s="155" t="s">
        <v>531</v>
      </c>
      <c r="E13" s="156" t="s">
        <v>532</v>
      </c>
      <c r="F13" s="156">
        <v>2018</v>
      </c>
      <c r="G13" s="209" t="s">
        <v>447</v>
      </c>
      <c r="H13" s="382" t="str">
        <f>CONCATENATE("netunim","_",C13,"_",F13,".xlsx")</f>
        <v>netunim_570007476_2018.xlsx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display="dnetunim@mof.gov.il"/>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1.3178703215603585E-2</v>
      </c>
      <c r="E10" s="116">
        <f>IF('נספח א4 - P'!$D$14=0,"",'נספח א4 - P'!F14/'נספח א4 - P'!$D$14)</f>
        <v>4.2962572482867688E-2</v>
      </c>
      <c r="F10" s="116">
        <f>IF('נספח א4 - P'!$D$14=0,"",'נספח א4 - P'!G14/'נספח א4 - P'!$D$14)</f>
        <v>4.2962572482867688E-2</v>
      </c>
      <c r="G10" s="116">
        <f>IF('נספח א4 - P'!$D$14=0,"",'נספח א4 - P'!H14/'נספח א4 - P'!$D$14)</f>
        <v>2.3194517659462309E-2</v>
      </c>
      <c r="H10" s="116">
        <f>IF('נספח א4 - P'!$D$14=0,"",'נספח א4 - P'!I14/'נספח א4 - P'!$D$14)</f>
        <v>7.1428571428571425E-2</v>
      </c>
      <c r="I10" s="116">
        <f>IF('נספח א4 - P'!$D$14=0,"",'נספח א4 - P'!J14/'נספח א4 - P'!$D$14)</f>
        <v>0.80627306273062727</v>
      </c>
      <c r="J10" s="116">
        <f>IF('נספח א4 - P'!$K$14=0,"",'נספח א4 - P'!K14/'נספח א4 - P'!$K$14)</f>
        <v>1</v>
      </c>
      <c r="K10" s="116">
        <f>IF('נספח א4 - P'!$K$14=0,"",'נספח א4 - P'!L14/'נספח א4 - P'!$K$14)</f>
        <v>0.97916666666666663</v>
      </c>
      <c r="L10" s="116">
        <f>IF('נספח א4 - P'!$K$14=0,"",'נספח א4 - P'!M14/'נספח א4 - P'!$K$14)</f>
        <v>0</v>
      </c>
      <c r="M10" s="116">
        <f>IF('נספח א4 - P'!$K$14=0,"",'נספח א4 - P'!N14/'נספח א4 - P'!$K$14)</f>
        <v>0</v>
      </c>
      <c r="N10" s="116">
        <f>IF('נספח א4 - P'!$K$14=0,"",'נספח א4 - P'!O14/'נספח א4 - P'!$K$14)</f>
        <v>0</v>
      </c>
      <c r="O10" s="116">
        <f>IF('נספח א4 - P'!$K$14=0,"",'נספח א4 - P'!P14/'נספח א4 - P'!$K$14)</f>
        <v>0</v>
      </c>
      <c r="P10" s="117">
        <f>IF('נספח א4 - P'!$K$14=0,"",'נספח א4 - P'!Q14/'נספח א4 - P'!$K$14)</f>
        <v>2.0833333333333332E-2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election activeCell="J15" sqref="J15"/>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election activeCell="J15" sqref="J15"/>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election activeCell="J15" sqref="J15"/>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J15" sqref="J15"/>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election activeCell="J15" sqref="J15"/>
    </sheetView>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election activeCell="J15" sqref="J15"/>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J15" sqref="J15"/>
      <selection pane="topRight" activeCell="J15" sqref="J15"/>
      <selection pane="bottomLeft" activeCell="J15" sqref="J15"/>
      <selection pane="bottomRight" activeCell="J15" sqref="J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ביטוח ופנסיה לפועלים חקלאים ובלתי מקצועיים בישראל אגודה שיתופית בע"מ</v>
      </c>
    </row>
    <row r="3" spans="1:145" ht="15.75" x14ac:dyDescent="0.25">
      <c r="B3" s="183" t="str">
        <f>CONCATENATE(הוראות!Z13,הוראות!F13)</f>
        <v>הנתונים ביחידות בודדות לשנת 2018</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2018</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J15" sqref="J15"/>
      <selection pane="topRight" activeCell="J15" sqref="J15"/>
      <selection pane="bottomLeft" activeCell="J15" sqref="J15"/>
      <selection pane="bottomRight" activeCell="J15" sqref="J1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ביטוח ופנסיה לפועלים חקלאים ובלתי מקצועיים בישראל אגודה שיתופית בע"מ</v>
      </c>
    </row>
    <row r="3" spans="1:121" ht="15.75" x14ac:dyDescent="0.25">
      <c r="B3" s="225" t="str">
        <f>CONCATENATE(הוראות!Z13,הוראות!F13)</f>
        <v>הנתונים ביחידות בודדות לשנת 2018</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2018</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H7" activePane="bottomRight" state="frozen"/>
      <selection activeCell="J15" sqref="J15"/>
      <selection pane="topRight" activeCell="J15" sqref="J15"/>
      <selection pane="bottomLeft" activeCell="J15" sqref="J15"/>
      <selection pane="bottomRight" activeCell="J15" sqref="J1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ביטוח ופנסיה לפועלים חקלאים ובלתי מקצועיים בישראל אגודה שיתופית בע"מ</v>
      </c>
    </row>
    <row r="3" spans="1:39" ht="15.75" x14ac:dyDescent="0.25">
      <c r="B3" s="183" t="str">
        <f>CONCATENATE(הוראות!Z13,הוראות!F13)</f>
        <v>הנתונים ביחידות בודדות לשנת 2018</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17</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217</v>
      </c>
      <c r="AF10" s="179"/>
      <c r="AG10" s="177"/>
      <c r="AH10" s="177"/>
      <c r="AI10" s="177"/>
      <c r="AJ10" s="177"/>
      <c r="AK10" s="178"/>
    </row>
    <row r="11" spans="1:39" ht="12.75" customHeight="1" x14ac:dyDescent="0.2">
      <c r="A11" s="166">
        <f>A10+1</f>
        <v>2</v>
      </c>
      <c r="B11" s="167" t="s">
        <v>75</v>
      </c>
      <c r="C11" s="318">
        <v>35</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119</v>
      </c>
      <c r="AF11" s="179"/>
      <c r="AG11" s="177"/>
      <c r="AH11" s="177"/>
      <c r="AI11" s="177"/>
      <c r="AJ11" s="177"/>
      <c r="AK11" s="178"/>
    </row>
    <row r="12" spans="1:39" x14ac:dyDescent="0.2">
      <c r="A12" s="166">
        <v>3</v>
      </c>
      <c r="B12" s="167" t="s">
        <v>498</v>
      </c>
      <c r="C12" s="250">
        <f>SUM(D12:I12)</f>
        <v>51</v>
      </c>
      <c r="D12" s="314">
        <v>50</v>
      </c>
      <c r="E12" s="308">
        <v>1</v>
      </c>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71</v>
      </c>
      <c r="AF12" s="314">
        <v>18</v>
      </c>
      <c r="AG12" s="308">
        <v>27</v>
      </c>
      <c r="AH12" s="314">
        <v>13</v>
      </c>
      <c r="AI12" s="314">
        <v>10</v>
      </c>
      <c r="AJ12" s="314">
        <v>1</v>
      </c>
      <c r="AK12" s="315">
        <v>2</v>
      </c>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51</v>
      </c>
      <c r="D17" s="233">
        <f t="shared" si="0"/>
        <v>50</v>
      </c>
      <c r="E17" s="32">
        <f t="shared" si="0"/>
        <v>1</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71</v>
      </c>
      <c r="AF17" s="31">
        <f t="shared" si="0"/>
        <v>18</v>
      </c>
      <c r="AG17" s="32">
        <f t="shared" si="0"/>
        <v>27</v>
      </c>
      <c r="AH17" s="29">
        <f t="shared" ref="AH17" si="1">SUM(AH12:AH16)</f>
        <v>13</v>
      </c>
      <c r="AI17" s="29">
        <f>SUM(AI12:AI16)</f>
        <v>10</v>
      </c>
      <c r="AJ17" s="29">
        <f>SUM(AJ12:AJ16)</f>
        <v>1</v>
      </c>
      <c r="AK17" s="180">
        <f>SUM(AK12:AK16)</f>
        <v>2</v>
      </c>
    </row>
    <row r="18" spans="1:37" x14ac:dyDescent="0.2">
      <c r="A18" s="166">
        <v>8</v>
      </c>
      <c r="B18" s="167" t="s">
        <v>524</v>
      </c>
      <c r="C18" s="250">
        <f>IF(C10+C11-C17=0,0,C10+C11-C17)</f>
        <v>1</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265</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1</v>
      </c>
      <c r="D35" s="235">
        <f>IF((' פנסיוני א3'!D12+' פנסיוני א3'!K12)=0,0,(' פנסיוני א3'!D12+' פנסיוני א3'!K12)/(' פנסיוני א3'!$C$17+' פנסיוני א3'!$J$17))</f>
        <v>0.98039215686274506</v>
      </c>
      <c r="E35" s="235">
        <f>IF((' פנסיוני א3'!E12+' פנסיוני א3'!L12)=0,0,(' פנסיוני א3'!E12+' פנסיוני א3'!L12)/(' פנסיוני א3'!$C$17+' פנסיוני א3'!$J$17))</f>
        <v>1.9607843137254902E-2</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1</v>
      </c>
      <c r="R35" s="235">
        <f>IF(' פנסיוני א3'!AF12=0,0,' פנסיוני א3'!AF12/' פנסיוני א3'!$AE$17)</f>
        <v>0.25352112676056338</v>
      </c>
      <c r="S35" s="235">
        <f>IF(' פנסיוני א3'!AG12=0,0,' פנסיוני א3'!AG12/' פנסיוני א3'!$AE$17)</f>
        <v>0.38028169014084506</v>
      </c>
      <c r="T35" s="235">
        <f>IF(' פנסיוני א3'!AH12=0,0,' פנסיוני א3'!AH12/' פנסיוני א3'!$AE$17)</f>
        <v>0.18309859154929578</v>
      </c>
      <c r="U35" s="235">
        <f>IF(' פנסיוני א3'!AI12=0,0,' פנסיוני א3'!AI12/' פנסיוני א3'!$AE$17)</f>
        <v>0.14084507042253522</v>
      </c>
      <c r="V35" s="235">
        <f>IF(' פנסיוני א3'!AJ12=0,0,' פנסיוני א3'!AJ12/' פנסיוני א3'!$AE$17)</f>
        <v>1.4084507042253521E-2</v>
      </c>
      <c r="W35" s="239">
        <f>IF(' פנסיוני א3'!AK12=0,0,' פנסיוני א3'!AK12/' פנסיוני א3'!$AE$17)</f>
        <v>2.8169014084507043E-2</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0.98039215686274506</v>
      </c>
      <c r="E40" s="237">
        <f t="shared" si="7"/>
        <v>1.9607843137254902E-2</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0.25352112676056338</v>
      </c>
      <c r="S40" s="237">
        <f t="shared" si="9"/>
        <v>0.38028169014084506</v>
      </c>
      <c r="T40" s="237">
        <f t="shared" si="9"/>
        <v>0.18309859154929578</v>
      </c>
      <c r="U40" s="237">
        <f t="shared" si="9"/>
        <v>0.14084507042253522</v>
      </c>
      <c r="V40" s="237">
        <f t="shared" si="9"/>
        <v>1.4084507042253521E-2</v>
      </c>
      <c r="W40" s="238">
        <f t="shared" si="9"/>
        <v>2.8169014084507043E-2</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ביטוח ופנסיה לפועלים חקלאים ובלתי מקצועיים בישראל אגודה שיתופית בע"מ</v>
      </c>
    </row>
    <row r="3" spans="1:28"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1</v>
      </c>
      <c r="F11" s="235">
        <f>IF((' פנסיוני א3'!D12+' פנסיוני א3'!K12)=0,0,(' פנסיוני א3'!D12+' פנסיוני א3'!K12)/(' פנסיוני א3'!$C$17+' פנסיוני א3'!$J$17))</f>
        <v>0.98039215686274506</v>
      </c>
      <c r="G11" s="235">
        <f>IF((' פנסיוני א3'!E12+' פנסיוני א3'!L12)=0,0,(' פנסיוני א3'!E12+' פנסיוני א3'!L12)/(' פנסיוני א3'!$C$17+' פנסיוני א3'!$J$17))</f>
        <v>1.9607843137254902E-2</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1</v>
      </c>
      <c r="T11" s="235">
        <f>IF(' פנסיוני א3'!AF12=0,0,' פנסיוני א3'!AF12/' פנסיוני א3'!$AE$17)</f>
        <v>0.25352112676056338</v>
      </c>
      <c r="U11" s="235">
        <f>IF(' פנסיוני א3'!AG12=0,0,' פנסיוני א3'!AG12/' פנסיוני א3'!$AE$17)</f>
        <v>0.38028169014084506</v>
      </c>
      <c r="V11" s="235">
        <f>IF(' פנסיוני א3'!AH12=0,0,' פנסיוני א3'!AH12/' פנסיוני א3'!$AE$17)</f>
        <v>0.18309859154929578</v>
      </c>
      <c r="W11" s="235">
        <f>IF(' פנסיוני א3'!AI12=0,0,' פנסיוני א3'!AI12/' פנסיוני א3'!$AE$17)</f>
        <v>0.14084507042253522</v>
      </c>
      <c r="X11" s="235">
        <f>IF(' פנסיוני א3'!AJ12=0,0,' פנסיוני א3'!AJ12/' פנסיוני א3'!$AE$17)</f>
        <v>1.4084507042253521E-2</v>
      </c>
      <c r="Y11" s="239">
        <f>IF(' פנסיוני א3'!AK12=0,0,' פנסיוני א3'!AK12/' פנסיוני א3'!$AE$17)</f>
        <v>2.8169014084507043E-2</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0.98039215686274506</v>
      </c>
      <c r="G16" s="237">
        <f t="shared" si="0"/>
        <v>1.9607843137254902E-2</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0.25352112676056338</v>
      </c>
      <c r="U16" s="237">
        <f t="shared" si="2"/>
        <v>0.38028169014084506</v>
      </c>
      <c r="V16" s="237">
        <f t="shared" si="2"/>
        <v>0.18309859154929578</v>
      </c>
      <c r="W16" s="237">
        <f t="shared" si="2"/>
        <v>0.14084507042253522</v>
      </c>
      <c r="X16" s="237">
        <f t="shared" si="2"/>
        <v>1.4084507042253521E-2</v>
      </c>
      <c r="Y16" s="238">
        <f t="shared" si="2"/>
        <v>2.8169014084507043E-2</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8" t="s">
        <v>77</v>
      </c>
      <c r="C23" s="469"/>
      <c r="D23" s="470"/>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8" t="s">
        <v>84</v>
      </c>
      <c r="C24" s="469"/>
      <c r="D24" s="470"/>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3" t="s">
        <v>86</v>
      </c>
      <c r="C26" s="464"/>
      <c r="D26" s="465"/>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schemas.microsoft.com/office/2006/documentManagement/types"/>
    <ds:schemaRef ds:uri="http://www.w3.org/XML/1998/namespace"/>
    <ds:schemaRef ds:uri="http://purl.org/dc/terms/"/>
    <ds:schemaRef ds:uri="http://purl.org/dc/elements/1.1/"/>
    <ds:schemaRef ds:uri="a46656d4-8850-49b3-aebd-68bd05f7f43d"/>
    <ds:schemaRef ds:uri="http://schemas.microsoft.com/sharepoint/v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יוסי ויצמן</cp:lastModifiedBy>
  <cp:lastPrinted>2016-06-28T14:16:06Z</cp:lastPrinted>
  <dcterms:created xsi:type="dcterms:W3CDTF">2012-03-26T09:12:08Z</dcterms:created>
  <dcterms:modified xsi:type="dcterms:W3CDTF">2019-02-14T10:00:50Z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