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861" firstSheet="17"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state="hidden"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V46" i="5" l="1"/>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W35" i="5"/>
  <c r="S36" i="5"/>
  <c r="T36" i="5"/>
  <c r="U36" i="5"/>
  <c r="V36" i="5"/>
  <c r="W36" i="5"/>
  <c r="S37" i="5"/>
  <c r="U37" i="5"/>
  <c r="V37" i="5"/>
  <c r="W37" i="5"/>
  <c r="S38" i="5"/>
  <c r="T38" i="5"/>
  <c r="U38" i="5"/>
  <c r="V38" i="5"/>
  <c r="W38" i="5"/>
  <c r="S39" i="5"/>
  <c r="T39" i="5"/>
  <c r="U39" i="5"/>
  <c r="V39" i="5"/>
  <c r="W39" i="5"/>
  <c r="R36"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I23" i="26" s="1"/>
  <c r="I25" i="26" s="1"/>
  <c r="C26" i="5"/>
  <c r="C27" i="5"/>
  <c r="E46" i="5"/>
  <c r="F46" i="5"/>
  <c r="C46" i="5" s="1"/>
  <c r="G46" i="5"/>
  <c r="H46" i="5"/>
  <c r="I46" i="5"/>
  <c r="E47" i="5"/>
  <c r="F47" i="5"/>
  <c r="G47" i="5"/>
  <c r="H47" i="5"/>
  <c r="I47" i="5"/>
  <c r="I50" i="5" s="1"/>
  <c r="E48" i="5"/>
  <c r="F48" i="5"/>
  <c r="G48" i="5"/>
  <c r="H48" i="5"/>
  <c r="H50" i="5" s="1"/>
  <c r="I48" i="5"/>
  <c r="E49" i="5"/>
  <c r="F49" i="5"/>
  <c r="G49" i="5"/>
  <c r="G50" i="5" s="1"/>
  <c r="H49" i="5"/>
  <c r="I49" i="5"/>
  <c r="D47" i="5"/>
  <c r="D48" i="5"/>
  <c r="C48" i="5" s="1"/>
  <c r="D49" i="5"/>
  <c r="C20" i="5"/>
  <c r="C21" i="5"/>
  <c r="C22" i="5" s="1"/>
  <c r="E42" i="5"/>
  <c r="E44" i="5" s="1"/>
  <c r="F42" i="5"/>
  <c r="G42" i="5"/>
  <c r="H42" i="5"/>
  <c r="I42" i="5"/>
  <c r="I44" i="5" s="1"/>
  <c r="E43" i="5"/>
  <c r="F43" i="5"/>
  <c r="G43" i="5"/>
  <c r="H43" i="5"/>
  <c r="C43" i="5" s="1"/>
  <c r="I43" i="5"/>
  <c r="D43" i="5"/>
  <c r="C12" i="5"/>
  <c r="C13" i="5"/>
  <c r="C14" i="5"/>
  <c r="C15" i="5"/>
  <c r="C16" i="5"/>
  <c r="H35" i="5"/>
  <c r="E36" i="5"/>
  <c r="F36" i="5"/>
  <c r="G36" i="5"/>
  <c r="H36" i="5"/>
  <c r="I36" i="5"/>
  <c r="F37" i="5"/>
  <c r="H37" i="5"/>
  <c r="I37" i="5"/>
  <c r="E38" i="5"/>
  <c r="F38" i="5"/>
  <c r="G38" i="5"/>
  <c r="H38" i="5"/>
  <c r="I38" i="5"/>
  <c r="E39" i="5"/>
  <c r="F39" i="5"/>
  <c r="G39" i="5"/>
  <c r="H39" i="5"/>
  <c r="I39" i="5"/>
  <c r="D36" i="5"/>
  <c r="D37"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E24" i="26" s="1"/>
  <c r="F23" i="26"/>
  <c r="F22" i="26"/>
  <c r="F21" i="26"/>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G23" i="26"/>
  <c r="I22" i="26"/>
  <c r="H24"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R13" i="26"/>
  <c r="J18" i="5"/>
  <c r="I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2" i="26"/>
  <c r="U23" i="26"/>
  <c r="U21" i="26"/>
  <c r="T24" i="26"/>
  <c r="V23" i="26"/>
  <c r="T22" i="26"/>
  <c r="S24" i="26"/>
  <c r="S22" i="26"/>
  <c r="N24" i="26"/>
  <c r="N23" i="26"/>
  <c r="N22" i="26"/>
  <c r="N21" i="26"/>
  <c r="M24" i="26"/>
  <c r="M23" i="26"/>
  <c r="M22" i="26"/>
  <c r="K22" i="26" s="1"/>
  <c r="K25" i="26" s="1"/>
  <c r="M21" i="26"/>
  <c r="P24" i="26"/>
  <c r="P23" i="26"/>
  <c r="P22" i="26"/>
  <c r="P21" i="26"/>
  <c r="O24" i="26"/>
  <c r="O23" i="26"/>
  <c r="O22" i="26"/>
  <c r="O25" i="26" s="1"/>
  <c r="O21" i="26"/>
  <c r="H22" i="26"/>
  <c r="E22" i="26" s="1"/>
  <c r="G21" i="26"/>
  <c r="G25" i="26" s="1"/>
  <c r="J22" i="26"/>
  <c r="I21" i="26"/>
  <c r="G24" i="26"/>
  <c r="I24" i="26"/>
  <c r="V19" i="26"/>
  <c r="R19" i="26"/>
  <c r="P18" i="26"/>
  <c r="P17" i="26"/>
  <c r="O18" i="26"/>
  <c r="N18" i="26"/>
  <c r="N17" i="26"/>
  <c r="M18" i="26"/>
  <c r="M17" i="26"/>
  <c r="O17" i="26"/>
  <c r="O19" i="26" s="1"/>
  <c r="T14" i="26"/>
  <c r="S13" i="26"/>
  <c r="U12" i="26"/>
  <c r="V13" i="26"/>
  <c r="T12" i="26"/>
  <c r="V14" i="26"/>
  <c r="U13" i="26"/>
  <c r="U14" i="26"/>
  <c r="T13" i="26"/>
  <c r="V12" i="26"/>
  <c r="S14" i="26"/>
  <c r="N14" i="26"/>
  <c r="O13" i="26"/>
  <c r="H18" i="26"/>
  <c r="J17" i="26"/>
  <c r="H17" i="26"/>
  <c r="G18" i="26"/>
  <c r="I17" i="26"/>
  <c r="J18" i="26"/>
  <c r="I18" i="26"/>
  <c r="G17" i="26"/>
  <c r="J14" i="26"/>
  <c r="G13"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Y11" i="10"/>
  <c r="U12" i="10"/>
  <c r="V12" i="10"/>
  <c r="W12" i="10"/>
  <c r="X12" i="10"/>
  <c r="Y12" i="10"/>
  <c r="U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Y24" i="10"/>
  <c r="X24" i="10"/>
  <c r="W24" i="10"/>
  <c r="V24" i="10"/>
  <c r="U24" i="10"/>
  <c r="T24" i="10"/>
  <c r="Y23" i="10"/>
  <c r="X23" i="10"/>
  <c r="W23" i="10"/>
  <c r="V23" i="10"/>
  <c r="U23" i="10"/>
  <c r="T23" i="10"/>
  <c r="X22" i="10"/>
  <c r="T20" i="10"/>
  <c r="T12"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J26" i="10" s="1"/>
  <c r="K25" i="10"/>
  <c r="J25" i="10"/>
  <c r="I25" i="10"/>
  <c r="H25" i="10"/>
  <c r="H26" i="10" s="1"/>
  <c r="G25" i="10"/>
  <c r="F25" i="10"/>
  <c r="K24" i="10"/>
  <c r="I24" i="10"/>
  <c r="H24" i="10"/>
  <c r="G24" i="10"/>
  <c r="F24" i="10"/>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J11" i="10"/>
  <c r="G12" i="10"/>
  <c r="H12" i="10"/>
  <c r="I12" i="10"/>
  <c r="J12" i="10"/>
  <c r="K12" i="10"/>
  <c r="H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H10" i="11"/>
  <c r="G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K11" i="26"/>
  <c r="H19" i="26"/>
  <c r="K21" i="26"/>
  <c r="M25" i="26"/>
  <c r="P25" i="26"/>
  <c r="K24" i="26"/>
  <c r="K23"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D50" i="5"/>
  <c r="E50" i="5"/>
  <c r="I10" i="11" l="1"/>
  <c r="D15" i="17"/>
  <c r="F10" i="11"/>
  <c r="C10" i="11"/>
  <c r="D10" i="11"/>
  <c r="R50" i="5"/>
  <c r="S24" i="10"/>
  <c r="X26" i="10"/>
  <c r="U25" i="26"/>
  <c r="Q24" i="26"/>
  <c r="S23" i="10"/>
  <c r="S25" i="10"/>
  <c r="Q23" i="26"/>
  <c r="AE28" i="5"/>
  <c r="E24" i="10"/>
  <c r="F26" i="10"/>
  <c r="F25" i="26"/>
  <c r="F50" i="5"/>
  <c r="E25" i="10"/>
  <c r="G26" i="10"/>
  <c r="E23" i="26"/>
  <c r="H25" i="26"/>
  <c r="C49" i="5"/>
  <c r="C47" i="5"/>
  <c r="C50" i="5" s="1"/>
  <c r="AE17" i="5"/>
  <c r="Q13" i="26"/>
  <c r="R11" i="26"/>
  <c r="E13" i="26"/>
  <c r="C17" i="5"/>
  <c r="C18" i="5" s="1"/>
  <c r="T35" i="5"/>
  <c r="S15" i="10"/>
  <c r="S12" i="10"/>
  <c r="Y16" i="10"/>
  <c r="Q14" i="26"/>
  <c r="S35" i="5"/>
  <c r="S40" i="5" s="1"/>
  <c r="S14" i="10"/>
  <c r="R35" i="5"/>
  <c r="Q39" i="5"/>
  <c r="W40" i="5"/>
  <c r="K11" i="10"/>
  <c r="J11" i="26"/>
  <c r="J15" i="26" s="1"/>
  <c r="G35" i="5"/>
  <c r="H11" i="10"/>
  <c r="H16" i="10" s="1"/>
  <c r="I11" i="10"/>
  <c r="G11" i="26"/>
  <c r="G15" i="26" s="1"/>
  <c r="H11" i="26"/>
  <c r="D35" i="5"/>
  <c r="D40" i="5" s="1"/>
  <c r="C36" i="5"/>
  <c r="F35" i="5"/>
  <c r="F40" i="5" s="1"/>
  <c r="G11" i="10"/>
  <c r="F11" i="26"/>
  <c r="E35" i="5"/>
  <c r="F11" i="10"/>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F16" i="10"/>
  <c r="E15" i="10"/>
  <c r="G13" i="10"/>
  <c r="E37" i="5"/>
  <c r="E14" i="10"/>
  <c r="J16" i="10"/>
  <c r="K16" i="10"/>
  <c r="E11"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Q48" i="5"/>
  <c r="Q47" i="5"/>
  <c r="V50"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S46" i="5" l="1"/>
  <c r="S50" i="5" s="1"/>
  <c r="R21" i="26"/>
  <c r="R25" i="26" s="1"/>
  <c r="U22" i="10"/>
  <c r="U26" i="10" s="1"/>
  <c r="V21" i="26"/>
  <c r="V25" i="26" s="1"/>
  <c r="W46" i="5"/>
  <c r="W50" i="5" s="1"/>
  <c r="Y22" i="10"/>
  <c r="Y26" i="10" s="1"/>
  <c r="W22" i="10"/>
  <c r="W26" i="10" s="1"/>
  <c r="U46" i="5"/>
  <c r="U50" i="5" s="1"/>
  <c r="T21" i="26"/>
  <c r="T25" i="26" s="1"/>
  <c r="S21" i="26"/>
  <c r="V22" i="10"/>
  <c r="T46" i="5"/>
  <c r="E25" i="26"/>
  <c r="AE18" i="5"/>
  <c r="T11" i="26"/>
  <c r="T15" i="26" s="1"/>
  <c r="T37" i="5"/>
  <c r="T40" i="5" s="1"/>
  <c r="T13" i="10"/>
  <c r="S12" i="26"/>
  <c r="W11" i="10"/>
  <c r="W16" i="10" s="1"/>
  <c r="V13" i="10"/>
  <c r="U11" i="10"/>
  <c r="U16" i="10" s="1"/>
  <c r="V11" i="10"/>
  <c r="R40" i="5"/>
  <c r="R37" i="5"/>
  <c r="Q37" i="5" s="1"/>
  <c r="R12" i="26"/>
  <c r="T11" i="10"/>
  <c r="T16" i="10" s="1"/>
  <c r="U35" i="5"/>
  <c r="U40" i="5" s="1"/>
  <c r="V35" i="5"/>
  <c r="V40" i="5" s="1"/>
  <c r="S11" i="26"/>
  <c r="U11" i="26"/>
  <c r="U15" i="26" s="1"/>
  <c r="X11" i="10"/>
  <c r="X16" i="10" s="1"/>
  <c r="C37" i="5"/>
  <c r="I35" i="5"/>
  <c r="I40" i="5" s="1"/>
  <c r="G37" i="5"/>
  <c r="G40" i="5" s="1"/>
  <c r="H12" i="26"/>
  <c r="H15" i="26" s="1"/>
  <c r="I13" i="10"/>
  <c r="E13" i="10" s="1"/>
  <c r="E16" i="10" s="1"/>
  <c r="Q35" i="5"/>
  <c r="Q40" i="5" s="1"/>
  <c r="E11" i="26"/>
  <c r="G16" i="10"/>
  <c r="J41" i="3"/>
  <c r="X41" i="3"/>
  <c r="AI11" i="8"/>
  <c r="AE13" i="24"/>
  <c r="AE18" i="3"/>
  <c r="AE41" i="3"/>
  <c r="J18" i="3"/>
  <c r="L13" i="24"/>
  <c r="N14" i="8"/>
  <c r="E15" i="24"/>
  <c r="E40" i="5"/>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T50" i="5" l="1"/>
  <c r="Q46" i="5"/>
  <c r="Q50" i="5" s="1"/>
  <c r="V26" i="10"/>
  <c r="S22" i="10"/>
  <c r="S26" i="10" s="1"/>
  <c r="Q21" i="26"/>
  <c r="Q25" i="26" s="1"/>
  <c r="S25" i="26"/>
  <c r="S11" i="10"/>
  <c r="S16" i="10" s="1"/>
  <c r="V16" i="10"/>
  <c r="S15" i="26"/>
  <c r="R15" i="26"/>
  <c r="Q12" i="26"/>
  <c r="S13" i="10"/>
  <c r="Q11" i="26"/>
  <c r="E15" i="26"/>
  <c r="I16" i="10"/>
  <c r="C35" i="5"/>
  <c r="C40" i="5"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15" i="26" l="1"/>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<sst xmlns="http://schemas.openxmlformats.org/spreadsheetml/2006/main" count="2483" uniqueCount="533">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</sst>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227</v>
      </c>
      <c r="C13" s="218">
        <f>VLOOKUP(B13,'רשימת גופים'!A3:B230,2,0)</f>
        <v>520022351</v>
      </c>
      <c r="D13" s="155" t="s">
        <v>531</v>
      </c>
      <c r="E13" s="156" t="s">
        <v>532</v>
      </c>
      <c r="F13" s="156">
        <v>2018</v>
      </c>
      <c r="G13" s="209" t="s">
        <v>447</v>
      </c>
      <c r="H13" s="382" t="str">
        <f>CONCATENATE("netunim","_",C13,"_",F13,".xlsx")</f>
        <v>netunim_520022351_2018.xlsx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AB7" activePane="bottomRight" state="frozen"/>
      <selection activeCell="G33" sqref="G33"/>
      <selection pane="topRight" activeCell="G33" sqref="G33"/>
      <selection pane="bottomLeft" activeCell="G33" sqref="G33"/>
      <selection pane="bottomRight" activeCell="AN15" sqref="A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נתיב קרן הפנסיה של פועלי ועובדי מפעלי משק ההסתדרות בע"מ</v>
      </c>
    </row>
    <row r="3" spans="1:145" ht="15.75" x14ac:dyDescent="0.25">
      <c r="B3" s="183" t="str">
        <f>CONCATENATE(הוראות!Z13,הוראות!F13)</f>
        <v>הנתונים ביחידות בודדות לשנת 2018</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נתיב קרן הפנסיה של פועלי ועובדי מפעלי משק ההסתדרות בע"מ</v>
      </c>
    </row>
    <row r="3" spans="1:121" ht="15.75" x14ac:dyDescent="0.25">
      <c r="B3" s="225" t="str">
        <f>CONCATENATE(הוראות!Z13,הוראות!F13)</f>
        <v>הנתונים ביחידות בודדות לשנת 2018</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R7" activePane="bottomRight" state="frozen"/>
      <selection activeCell="G33" sqref="G33"/>
      <selection pane="topRight" activeCell="G33" sqref="G33"/>
      <selection pane="bottomLeft" activeCell="G33" sqref="G33"/>
      <selection pane="bottomRight" activeCell="AG25" sqref="AG2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נתיב קרן הפנסיה של פועלי ועובדי מפעלי משק ההסתדרות בע"מ</v>
      </c>
    </row>
    <row r="3" spans="1:39" ht="15.75" x14ac:dyDescent="0.25">
      <c r="B3" s="183" t="str">
        <f>CONCATENATE(הוראות!Z13,הוראות!F13)</f>
        <v>הנתונים ביחידות בודדות לשנת 2018</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27</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28</v>
      </c>
      <c r="AF10" s="179"/>
      <c r="AG10" s="177"/>
      <c r="AH10" s="177"/>
      <c r="AI10" s="177"/>
      <c r="AJ10" s="177"/>
      <c r="AK10" s="178"/>
    </row>
    <row r="11" spans="1:39" ht="12.75" customHeight="1" x14ac:dyDescent="0.2">
      <c r="A11" s="166">
        <f>A10+1</f>
        <v>2</v>
      </c>
      <c r="B11" s="167" t="s">
        <v>75</v>
      </c>
      <c r="C11" s="318">
        <v>93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233</v>
      </c>
      <c r="AF11" s="179"/>
      <c r="AG11" s="177"/>
      <c r="AH11" s="177"/>
      <c r="AI11" s="177"/>
      <c r="AJ11" s="177"/>
      <c r="AK11" s="178"/>
    </row>
    <row r="12" spans="1:39" x14ac:dyDescent="0.2">
      <c r="A12" s="166">
        <v>3</v>
      </c>
      <c r="B12" s="167" t="s">
        <v>498</v>
      </c>
      <c r="C12" s="250">
        <f>SUM(D12:I12)</f>
        <v>75</v>
      </c>
      <c r="D12" s="314">
        <v>47</v>
      </c>
      <c r="E12" s="308">
        <v>12</v>
      </c>
      <c r="F12" s="314">
        <v>12</v>
      </c>
      <c r="G12" s="314">
        <v>3</v>
      </c>
      <c r="H12" s="314"/>
      <c r="I12" s="315">
        <v>1</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217</v>
      </c>
      <c r="AF12" s="314">
        <v>65</v>
      </c>
      <c r="AG12" s="308">
        <v>69</v>
      </c>
      <c r="AH12" s="314">
        <v>69</v>
      </c>
      <c r="AI12" s="314">
        <v>13</v>
      </c>
      <c r="AJ12" s="314">
        <v>1</v>
      </c>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v>
      </c>
      <c r="D14" s="314"/>
      <c r="E14" s="308"/>
      <c r="F14" s="314"/>
      <c r="G14" s="314">
        <v>1</v>
      </c>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2</v>
      </c>
      <c r="AF14" s="314">
        <v>1</v>
      </c>
      <c r="AG14" s="308"/>
      <c r="AH14" s="314">
        <v>1</v>
      </c>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76</v>
      </c>
      <c r="D17" s="233">
        <f t="shared" si="0"/>
        <v>47</v>
      </c>
      <c r="E17" s="32">
        <f t="shared" si="0"/>
        <v>12</v>
      </c>
      <c r="F17" s="29">
        <f t="shared" si="0"/>
        <v>12</v>
      </c>
      <c r="G17" s="29">
        <f t="shared" si="0"/>
        <v>4</v>
      </c>
      <c r="H17" s="29">
        <f t="shared" si="0"/>
        <v>0</v>
      </c>
      <c r="I17" s="33">
        <f t="shared" si="0"/>
        <v>1</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219</v>
      </c>
      <c r="AF17" s="31">
        <f t="shared" si="0"/>
        <v>66</v>
      </c>
      <c r="AG17" s="32">
        <f t="shared" si="0"/>
        <v>69</v>
      </c>
      <c r="AH17" s="29">
        <f t="shared" ref="AH17" si="1">SUM(AH12:AH16)</f>
        <v>70</v>
      </c>
      <c r="AI17" s="29">
        <f>SUM(AI12:AI16)</f>
        <v>13</v>
      </c>
      <c r="AJ17" s="29">
        <f>SUM(AJ12:AJ16)</f>
        <v>1</v>
      </c>
      <c r="AK17" s="180">
        <f>SUM(AK12:AK16)</f>
        <v>0</v>
      </c>
    </row>
    <row r="18" spans="1:37" x14ac:dyDescent="0.2">
      <c r="A18" s="166">
        <v>8</v>
      </c>
      <c r="B18" s="167" t="s">
        <v>524</v>
      </c>
      <c r="C18" s="250">
        <f>IF(C10+C11-C17=0,0,C10+C11-C17)</f>
        <v>44</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42</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10</v>
      </c>
      <c r="AF24" s="314"/>
      <c r="AG24" s="308">
        <v>1</v>
      </c>
      <c r="AH24" s="314">
        <v>4</v>
      </c>
      <c r="AI24" s="314">
        <v>2</v>
      </c>
      <c r="AJ24" s="314"/>
      <c r="AK24" s="315">
        <v>3</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1</v>
      </c>
      <c r="D26" s="314"/>
      <c r="E26" s="308"/>
      <c r="F26" s="314"/>
      <c r="G26" s="314"/>
      <c r="H26" s="314">
        <v>1</v>
      </c>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1</v>
      </c>
      <c r="D28" s="245">
        <f t="shared" si="5"/>
        <v>0</v>
      </c>
      <c r="E28" s="36">
        <f t="shared" si="5"/>
        <v>0</v>
      </c>
      <c r="F28" s="36">
        <f t="shared" si="5"/>
        <v>0</v>
      </c>
      <c r="G28" s="36">
        <f t="shared" si="5"/>
        <v>0</v>
      </c>
      <c r="H28" s="36">
        <f t="shared" si="5"/>
        <v>1</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10</v>
      </c>
      <c r="AF28" s="35">
        <f t="shared" si="5"/>
        <v>0</v>
      </c>
      <c r="AG28" s="36">
        <f t="shared" ref="AG28" si="6">SUM(AG24:AG27)</f>
        <v>1</v>
      </c>
      <c r="AH28" s="36">
        <f>SUM(AH24:AH27)</f>
        <v>4</v>
      </c>
      <c r="AI28" s="36">
        <f>SUM(AI24:AI27)</f>
        <v>2</v>
      </c>
      <c r="AJ28" s="36">
        <f>SUM(AJ24:AJ27)</f>
        <v>0</v>
      </c>
      <c r="AK28" s="38">
        <f>SUM(AK24:AK27)</f>
        <v>3</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0.98684210526315808</v>
      </c>
      <c r="D35" s="235">
        <f>IF((' פנסיוני א3'!D12+' פנסיוני א3'!K12)=0,0,(' פנסיוני א3'!D12+' פנסיוני א3'!K12)/(' פנסיוני א3'!$C$17+' פנסיוני א3'!$J$17))</f>
        <v>0.61842105263157898</v>
      </c>
      <c r="E35" s="235">
        <f>IF((' פנסיוני א3'!E12+' פנסיוני א3'!L12)=0,0,(' פנסיוני א3'!E12+' פנסיוני א3'!L12)/(' פנסיוני א3'!$C$17+' פנסיוני א3'!$J$17))</f>
        <v>0.15789473684210525</v>
      </c>
      <c r="F35" s="235">
        <f>IF((' פנסיוני א3'!F12+' פנסיוני א3'!M12)=0,0,(' פנסיוני א3'!F12+' פנסיוני א3'!M12)/(' פנסיוני א3'!$C$17+' פנסיוני א3'!$J$17))</f>
        <v>0.15789473684210525</v>
      </c>
      <c r="G35" s="235">
        <f>IF((' פנסיוני א3'!G12+' פנסיוני א3'!N12)=0,0,(' פנסיוני א3'!G12+' פנסיוני א3'!N12)/(' פנסיוני א3'!$C$17+' פנסיוני א3'!$J$17))</f>
        <v>3.9473684210526314E-2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1.3157894736842105E-2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0.99086757990867569</v>
      </c>
      <c r="R35" s="235">
        <f>IF(' פנסיוני א3'!AF12=0,0,' פנסיוני א3'!AF12/' פנסיוני א3'!$AE$17)</f>
        <v>0.29680365296803651</v>
      </c>
      <c r="S35" s="235">
        <f>IF(' פנסיוני א3'!AG12=0,0,' פנסיוני א3'!AG12/' פנסיוני א3'!$AE$17)</f>
        <v>0.31506849315068491</v>
      </c>
      <c r="T35" s="235">
        <f>IF(' פנסיוני א3'!AH12=0,0,' פנסיוני א3'!AH12/' פנסיוני א3'!$AE$17)</f>
        <v>0.31506849315068491</v>
      </c>
      <c r="U35" s="235">
        <f>IF(' פנסיוני א3'!AI12=0,0,' פנסיוני א3'!AI12/' פנסיוני א3'!$AE$17)</f>
        <v>5.9360730593607303E-2</v>
      </c>
      <c r="V35" s="235">
        <f>IF(' פנסיוני א3'!AJ12=0,0,' פנסיוני א3'!AJ12/' פנסיוני א3'!$AE$17)</f>
        <v>4.5662100456621002E-3</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1.3157894736842105E-2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1.3157894736842105E-2</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9.1324200913242004E-3</v>
      </c>
      <c r="R37" s="79">
        <f>IF(' פנסיוני א3'!AF14=0,0,' פנסיוני א3'!AF14/' פנסיוני א3'!$AE$17)</f>
        <v>4.5662100456621002E-3</v>
      </c>
      <c r="S37" s="79">
        <f>IF(' פנסיוני א3'!AG14=0,0,' פנסיוני א3'!AG14/' פנסיוני א3'!$AE$17)</f>
        <v>0</v>
      </c>
      <c r="T37" s="79">
        <f>IF(' פנסיוני א3'!AH14=0,0,' פנסיוני א3'!AH14/' פנסיוני א3'!$AE$17)</f>
        <v>4.5662100456621002E-3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1.0000000000000002</v>
      </c>
      <c r="D40" s="237">
        <f t="shared" ref="D40:I40" si="7">SUM(D35:D39)</f>
        <v>0.61842105263157898</v>
      </c>
      <c r="E40" s="237">
        <f t="shared" si="7"/>
        <v>0.15789473684210525</v>
      </c>
      <c r="F40" s="237">
        <f t="shared" si="7"/>
        <v>0.15789473684210525</v>
      </c>
      <c r="G40" s="237">
        <f t="shared" si="7"/>
        <v>5.2631578947368418E-2</v>
      </c>
      <c r="H40" s="237">
        <f t="shared" si="7"/>
        <v>0</v>
      </c>
      <c r="I40" s="238">
        <f t="shared" si="7"/>
        <v>1.3157894736842105E-2</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0.30136986301369861</v>
      </c>
      <c r="S40" s="237">
        <f t="shared" si="9"/>
        <v>0.31506849315068491</v>
      </c>
      <c r="T40" s="237">
        <f t="shared" si="9"/>
        <v>0.31963470319634701</v>
      </c>
      <c r="U40" s="237">
        <f t="shared" si="9"/>
        <v>5.9360730593607303E-2</v>
      </c>
      <c r="V40" s="237">
        <f t="shared" si="9"/>
        <v>4.5662100456621002E-3</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0.1</v>
      </c>
      <c r="T46" s="79">
        <f>IF(' פנסיוני א3'!AH24=0,0,' פנסיוני א3'!AH24/' פנסיוני א3'!$AE$28)</f>
        <v>0.4</v>
      </c>
      <c r="U46" s="79">
        <f>IF(' פנסיוני א3'!AI24=0,0,' פנסיוני א3'!AI24/' פנסיוני א3'!$AE$28)</f>
        <v>0.2</v>
      </c>
      <c r="V46" s="79">
        <f>IF(' פנסיוני א3'!AJ24=0,0,' פנסיוני א3'!AJ24/' פנסיוני א3'!$AE$28)</f>
        <v>0</v>
      </c>
      <c r="W46" s="81">
        <f>IF(' פנסיוני א3'!AK24=0,0,' פנסיוני א3'!AK24/' פנסיוני א3'!$AE$28)</f>
        <v>0.3</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1</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1</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1</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v>
      </c>
      <c r="T50" s="103">
        <f t="shared" si="11"/>
        <v>0.4</v>
      </c>
      <c r="U50" s="103">
        <f t="shared" si="11"/>
        <v>0.2</v>
      </c>
      <c r="V50" s="103">
        <f t="shared" si="11"/>
        <v>0</v>
      </c>
      <c r="W50" s="102">
        <f t="shared" si="11"/>
        <v>0.3</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נתיב קרן הפנסיה של פועלי ועובדי מפעלי משק ההסתדרות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0.98684210526315808</v>
      </c>
      <c r="F11" s="235">
        <f>IF((' פנסיוני א3'!D12+' פנסיוני א3'!K12)=0,0,(' פנסיוני א3'!D12+' פנסיוני א3'!K12)/(' פנסיוני א3'!$C$17+' פנסיוני א3'!$J$17))</f>
        <v>0.61842105263157898</v>
      </c>
      <c r="G11" s="235">
        <f>IF((' פנסיוני א3'!E12+' פנסיוני א3'!L12)=0,0,(' פנסיוני א3'!E12+' פנסיוני א3'!L12)/(' פנסיוני א3'!$C$17+' פנסיוני א3'!$J$17))</f>
        <v>0.15789473684210525</v>
      </c>
      <c r="H11" s="235">
        <f>IF((' פנסיוני א3'!F12+' פנסיוני א3'!M12)=0,0,(' פנסיוני א3'!F12+' פנסיוני א3'!M12)/(' פנסיוני א3'!$C$17+' פנסיוני א3'!$J$17))</f>
        <v>0.15789473684210525</v>
      </c>
      <c r="I11" s="235">
        <f>IF((' פנסיוני א3'!G12+' פנסיוני א3'!N12)=0,0,(' פנסיוני א3'!G12+' פנסיוני א3'!N12)/(' פנסיוני א3'!$C$17+' פנסיוני א3'!$J$17))</f>
        <v>3.9473684210526314E-2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1.3157894736842105E-2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0.99086757990867569</v>
      </c>
      <c r="T11" s="235">
        <f>IF(' פנסיוני א3'!AF12=0,0,' פנסיוני א3'!AF12/' פנסיוני א3'!$AE$17)</f>
        <v>0.29680365296803651</v>
      </c>
      <c r="U11" s="235">
        <f>IF(' פנסיוני א3'!AG12=0,0,' פנסיוני א3'!AG12/' פנסיוני א3'!$AE$17)</f>
        <v>0.31506849315068491</v>
      </c>
      <c r="V11" s="235">
        <f>IF(' פנסיוני א3'!AH12=0,0,' פנסיוני א3'!AH12/' פנסיוני א3'!$AE$17)</f>
        <v>0.31506849315068491</v>
      </c>
      <c r="W11" s="235">
        <f>IF(' פנסיוני א3'!AI12=0,0,' פנסיוני א3'!AI12/' פנסיוני א3'!$AE$17)</f>
        <v>5.9360730593607303E-2</v>
      </c>
      <c r="X11" s="235">
        <f>IF(' פנסיוני א3'!AJ12=0,0,' פנסיוני א3'!AJ12/' פנסיוני א3'!$AE$17)</f>
        <v>4.5662100456621002E-3</v>
      </c>
      <c r="Y11" s="239">
        <f>IF(' פנסיוני א3'!AK12=0,0,' פנסיוני א3'!AK12/' פנסיוני א3'!$AE$17)</f>
        <v>0</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1.3157894736842105E-2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1.3157894736842105E-2</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9.1324200913242004E-3</v>
      </c>
      <c r="T13" s="79">
        <f>IF(' פנסיוני א3'!AF14=0,0,' פנסיוני א3'!AF14/' פנסיוני א3'!$AE$17)</f>
        <v>4.5662100456621002E-3</v>
      </c>
      <c r="U13" s="79">
        <f>IF(' פנסיוני א3'!AG14=0,0,' פנסיוני א3'!AG14/' פנסיוני א3'!$AE$17)</f>
        <v>0</v>
      </c>
      <c r="V13" s="79">
        <f>IF(' פנסיוני א3'!AH14=0,0,' פנסיוני א3'!AH14/' פנסיוני א3'!$AE$17)</f>
        <v>4.5662100456621002E-3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1.0000000000000002</v>
      </c>
      <c r="F16" s="237">
        <f t="shared" ref="F16:K16" si="0">SUM(F11:F15)</f>
        <v>0.61842105263157898</v>
      </c>
      <c r="G16" s="237">
        <f t="shared" si="0"/>
        <v>0.15789473684210525</v>
      </c>
      <c r="H16" s="237">
        <f t="shared" si="0"/>
        <v>0.15789473684210525</v>
      </c>
      <c r="I16" s="237">
        <f t="shared" si="0"/>
        <v>5.2631578947368418E-2</v>
      </c>
      <c r="J16" s="237">
        <f t="shared" si="0"/>
        <v>0</v>
      </c>
      <c r="K16" s="238">
        <f t="shared" si="0"/>
        <v>1.3157894736842105E-2</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0.30136986301369861</v>
      </c>
      <c r="U16" s="237">
        <f t="shared" si="2"/>
        <v>0.31506849315068491</v>
      </c>
      <c r="V16" s="237">
        <f t="shared" si="2"/>
        <v>0.31963470319634701</v>
      </c>
      <c r="W16" s="237">
        <f t="shared" si="2"/>
        <v>5.9360730593607303E-2</v>
      </c>
      <c r="X16" s="237">
        <f t="shared" si="2"/>
        <v>4.5662100456621002E-3</v>
      </c>
      <c r="Y16" s="238">
        <f t="shared" si="2"/>
        <v>0</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0.1</v>
      </c>
      <c r="V22" s="79">
        <f>IF(' פנסיוני א3'!AH24=0,0,' פנסיוני א3'!AH24/' פנסיוני א3'!$AE$28)</f>
        <v>0.4</v>
      </c>
      <c r="W22" s="79">
        <f>IF(' פנסיוני א3'!AI24=0,0,' פנסיוני א3'!AI24/' פנסיוני א3'!$AE$28)</f>
        <v>0.2</v>
      </c>
      <c r="X22" s="79">
        <f>IF(' פנסיוני א3'!AJ24=0,0,' פנסיוני א3'!AJ24/' פנסיוני א3'!$AE$28)</f>
        <v>0</v>
      </c>
      <c r="Y22" s="81">
        <f>IF(' פנסיוני א3'!AK24=0,0,' פנסיוני א3'!AK24/' פנסיוני א3'!$AE$28)</f>
        <v>0.3</v>
      </c>
    </row>
    <row r="23" spans="1:25" x14ac:dyDescent="0.2">
      <c r="A23" s="202">
        <v>2</v>
      </c>
      <c r="B23" s="468" t="s">
        <v>77</v>
      </c>
      <c r="C23" s="469"/>
      <c r="D23" s="470"/>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8" t="s">
        <v>84</v>
      </c>
      <c r="C24" s="469"/>
      <c r="D24" s="470"/>
      <c r="E24" s="93">
        <f>SUM(F24:K24)</f>
        <v>1</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1</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3" t="s">
        <v>86</v>
      </c>
      <c r="C26" s="464"/>
      <c r="D26" s="465"/>
      <c r="E26" s="100">
        <f>SUM(E22:E25)</f>
        <v>1</v>
      </c>
      <c r="F26" s="103">
        <f t="shared" ref="F26:Y26" si="5">SUM(F22:F25)</f>
        <v>0</v>
      </c>
      <c r="G26" s="103">
        <f t="shared" si="5"/>
        <v>0</v>
      </c>
      <c r="H26" s="103">
        <f t="shared" si="5"/>
        <v>0</v>
      </c>
      <c r="I26" s="103">
        <f t="shared" si="5"/>
        <v>0</v>
      </c>
      <c r="J26" s="103">
        <f t="shared" si="5"/>
        <v>1</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v>
      </c>
      <c r="V26" s="103">
        <f t="shared" si="5"/>
        <v>0.4</v>
      </c>
      <c r="W26" s="103">
        <f t="shared" si="5"/>
        <v>0.2</v>
      </c>
      <c r="X26" s="103">
        <f t="shared" si="5"/>
        <v>0</v>
      </c>
      <c r="Y26" s="102">
        <f t="shared" si="5"/>
        <v>0.3</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E13" sqref="E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27</v>
      </c>
      <c r="E11" s="144"/>
      <c r="F11" s="144"/>
      <c r="G11" s="144"/>
      <c r="H11" s="144"/>
      <c r="I11" s="144"/>
      <c r="J11" s="145"/>
      <c r="K11" s="143">
        <v>85</v>
      </c>
      <c r="L11" s="144"/>
      <c r="M11" s="144"/>
      <c r="N11" s="144"/>
      <c r="O11" s="144"/>
      <c r="P11" s="144"/>
      <c r="Q11" s="146"/>
    </row>
    <row r="12" spans="2:17" ht="25.5" x14ac:dyDescent="0.2">
      <c r="B12" s="60" t="s">
        <v>159</v>
      </c>
      <c r="C12" s="61" t="s">
        <v>160</v>
      </c>
      <c r="D12" s="143">
        <v>387</v>
      </c>
      <c r="E12" s="144"/>
      <c r="F12" s="144"/>
      <c r="G12" s="144"/>
      <c r="H12" s="144"/>
      <c r="I12" s="147"/>
      <c r="J12" s="148"/>
      <c r="K12" s="143">
        <v>377</v>
      </c>
      <c r="L12" s="144"/>
      <c r="M12" s="144"/>
      <c r="N12" s="144"/>
      <c r="O12" s="144"/>
      <c r="P12" s="144"/>
      <c r="Q12" s="146"/>
    </row>
    <row r="13" spans="2:17" ht="25.5" x14ac:dyDescent="0.2">
      <c r="B13" s="62" t="s">
        <v>161</v>
      </c>
      <c r="C13" s="61" t="s">
        <v>162</v>
      </c>
      <c r="D13" s="143">
        <v>20</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381</v>
      </c>
      <c r="E14" s="150">
        <v>8</v>
      </c>
      <c r="F14" s="150">
        <v>22</v>
      </c>
      <c r="G14" s="150">
        <v>10</v>
      </c>
      <c r="H14" s="150">
        <v>12</v>
      </c>
      <c r="I14" s="151">
        <v>33</v>
      </c>
      <c r="J14" s="152">
        <v>296</v>
      </c>
      <c r="K14" s="149">
        <f>SUM(L14:Q14)</f>
        <v>260</v>
      </c>
      <c r="L14" s="150">
        <v>237</v>
      </c>
      <c r="M14" s="150">
        <v>21</v>
      </c>
      <c r="N14" s="150"/>
      <c r="O14" s="150">
        <v>1</v>
      </c>
      <c r="P14" s="151">
        <v>1</v>
      </c>
      <c r="Q14" s="181"/>
    </row>
    <row r="15" spans="2:17" ht="38.25" x14ac:dyDescent="0.2">
      <c r="B15" s="62" t="s">
        <v>165</v>
      </c>
      <c r="C15" s="61" t="s">
        <v>166</v>
      </c>
      <c r="D15" s="149">
        <f>IF(D11+D12-D14-D13=0,"",D11+D12-D14-D13)</f>
        <v>13</v>
      </c>
      <c r="E15" s="144"/>
      <c r="F15" s="144"/>
      <c r="G15" s="144"/>
      <c r="H15" s="144"/>
      <c r="I15" s="147"/>
      <c r="J15" s="148"/>
      <c r="K15" s="149">
        <f>IF(K11+K12-K14-K13=0,"",K11+K12-K14-K13)</f>
        <v>202</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C36" sqref="C36"/>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נתיב קרן הפנסיה של פועלי ועובדי מפעלי משק ההסתדרות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0.98684210526315785</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0.77631578947368418</v>
      </c>
      <c r="G11" s="79">
        <f>IF((' פנסיוני א3'!F12+' פנסיוני א3'!M12+' פנסיוני א3'!F13+' פנסיוני א3'!M13)=0,0,(' פנסיוני א3'!F12+' פנסיוני א3'!M12+' פנסיוני א3'!F13+' פנסיוני א3'!M13)/(' פנסיוני א3'!$C$17+' פנסיוני א3'!$J$17))</f>
        <v>0.15789473684210525</v>
      </c>
      <c r="H11" s="79">
        <f>IF((' פנסיוני א3'!G12+' פנסיוני א3'!N12+' פנסיוני א3'!G13+' פנסיוני א3'!N13)=0,0,(' פנסיוני א3'!G12+' פנסיוני א3'!N12+' פנסיוני א3'!G13+' פנסיוני א3'!N13)/(' פנסיוני א3'!$C$17+' פנסיוני א3'!$J$17))</f>
        <v>3.9473684210526314E-2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1.3157894736842105E-2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0.99086757990867569</v>
      </c>
      <c r="R11" s="79">
        <f>IF(' פנסיוני א3'!AF12+' פנסיוני א3'!AG12+' פנסיוני א3'!AF13+' פנסיוני א3'!AG13=0,0,(' פנסיוני א3'!AF12+' פנסיוני א3'!AG12+' פנסיוני א3'!AF13+' פנסיוני א3'!AG13)/' פנסיוני א3'!$AE$17)</f>
        <v>0.61187214611872143</v>
      </c>
      <c r="S11" s="79">
        <f>IF(' פנסיוני א3'!AH12+' פנסיוני א3'!AH13=0,0,(' פנסיוני א3'!AH12+' פנסיוני א3'!AH13)/' פנסיוני א3'!$AE$17)</f>
        <v>0.31506849315068491</v>
      </c>
      <c r="T11" s="79">
        <f>IF(' פנסיוני א3'!AI12+' פנסיוני א3'!AI13=0,0,(' פנסיוני א3'!AI12+' פנסיוני א3'!AI13)/' פנסיוני א3'!$AE$17)</f>
        <v>5.9360730593607303E-2</v>
      </c>
      <c r="U11" s="79">
        <f>IF(' פנסיוני א3'!AJ12+' פנסיוני א3'!AJ13=0,0,(' פנסיוני א3'!AJ12+' פנסיוני א3'!AJ13)/' פנסיוני א3'!$AE$17)</f>
        <v>4.5662100456621002E-3</v>
      </c>
      <c r="V11" s="81">
        <f>IF(' פנסיוני א3'!AK12+' פנסיוני א3'!AK13=0,0,(' פנסיוני א3'!AK12+' פנסיוני א3'!AK13)/' פנסיוני א3'!$AE$17)</f>
        <v>0</v>
      </c>
    </row>
    <row r="12" spans="1:25" x14ac:dyDescent="0.2">
      <c r="A12" s="202">
        <v>4</v>
      </c>
      <c r="B12" s="203" t="s">
        <v>77</v>
      </c>
      <c r="C12" s="272"/>
      <c r="D12" s="273"/>
      <c r="E12" s="78">
        <f>SUM(F12:J12)</f>
        <v>1.3157894736842105E-2</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1.3157894736842105E-2</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9.1324200913242004E-3</v>
      </c>
      <c r="R12" s="79">
        <f>IF(' פנסיוני א3'!AF14+' פנסיוני א3'!AG14=0,0,(' פנסיוני א3'!AF14+' פנסיוני א3'!AG14)/' פנסיוני א3'!$AE$17)</f>
        <v>4.5662100456621002E-3</v>
      </c>
      <c r="S12" s="79">
        <f>IF(' פנסיוני א3'!AH14=0,0,' פנסיוני א3'!AH14/' פנסיוני א3'!$AE$17)</f>
        <v>4.5662100456621002E-3</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1</v>
      </c>
      <c r="F15" s="92">
        <f t="shared" si="0"/>
        <v>0.77631578947368418</v>
      </c>
      <c r="G15" s="92">
        <f t="shared" si="0"/>
        <v>0.15789473684210525</v>
      </c>
      <c r="H15" s="92">
        <f t="shared" si="0"/>
        <v>5.2631578947368418E-2</v>
      </c>
      <c r="I15" s="92">
        <f t="shared" si="0"/>
        <v>0</v>
      </c>
      <c r="J15" s="83">
        <f t="shared" si="0"/>
        <v>1.3157894736842105E-2</v>
      </c>
      <c r="K15" s="78">
        <f t="shared" si="0"/>
        <v>0</v>
      </c>
      <c r="L15" s="92">
        <f t="shared" si="0"/>
        <v>0</v>
      </c>
      <c r="M15" s="92">
        <f t="shared" si="0"/>
        <v>0</v>
      </c>
      <c r="N15" s="92">
        <f t="shared" si="0"/>
        <v>0</v>
      </c>
      <c r="O15" s="92">
        <f t="shared" si="0"/>
        <v>0</v>
      </c>
      <c r="P15" s="83">
        <f t="shared" si="0"/>
        <v>0</v>
      </c>
      <c r="Q15" s="78">
        <f t="shared" si="0"/>
        <v>0.99999999999999989</v>
      </c>
      <c r="R15" s="92">
        <f t="shared" si="0"/>
        <v>0.61643835616438358</v>
      </c>
      <c r="S15" s="92">
        <f t="shared" si="0"/>
        <v>0.31963470319634701</v>
      </c>
      <c r="T15" s="92">
        <f t="shared" si="0"/>
        <v>5.9360730593607303E-2</v>
      </c>
      <c r="U15" s="92">
        <f t="shared" si="0"/>
        <v>4.5662100456621002E-3</v>
      </c>
      <c r="V15" s="83">
        <f t="shared" si="0"/>
        <v>0</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0.1</v>
      </c>
      <c r="S21" s="79">
        <f>IF(' פנסיוני א3'!AH24=0,0,' פנסיוני א3'!AH24/' פנסיוני א3'!$AE$28)</f>
        <v>0.4</v>
      </c>
      <c r="T21" s="79">
        <f>IF(' פנסיוני א3'!AI24=0,0,' פנסיוני א3'!AI24/' פנסיוני א3'!$AE$28)</f>
        <v>0.2</v>
      </c>
      <c r="U21" s="79">
        <f>IF(' פנסיוני א3'!AJ24=0,0,' פנסיוני א3'!AJ24/' פנסיוני א3'!$AE$28)</f>
        <v>0</v>
      </c>
      <c r="V21" s="81">
        <f>IF(' פנסיוני א3'!AK24=0,0,' פנסיוני א3'!AK24/' פנסיוני א3'!$AE$28)</f>
        <v>0.3</v>
      </c>
    </row>
    <row r="22" spans="1:22" x14ac:dyDescent="0.2">
      <c r="A22" s="202">
        <v>2</v>
      </c>
      <c r="B22" s="468" t="s">
        <v>77</v>
      </c>
      <c r="C22" s="469"/>
      <c r="D22" s="470"/>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8" t="s">
        <v>84</v>
      </c>
      <c r="C23" s="469"/>
      <c r="D23" s="470"/>
      <c r="E23" s="93">
        <f>SUM(F23:J23)</f>
        <v>1</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1</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3" t="s">
        <v>86</v>
      </c>
      <c r="C25" s="464"/>
      <c r="D25" s="465"/>
      <c r="E25" s="100">
        <f>SUM(E21:E24)</f>
        <v>1</v>
      </c>
      <c r="F25" s="103">
        <f t="shared" ref="F25:V25" si="2">SUM(F21:F24)</f>
        <v>0</v>
      </c>
      <c r="G25" s="103">
        <f t="shared" si="2"/>
        <v>0</v>
      </c>
      <c r="H25" s="103">
        <f t="shared" si="2"/>
        <v>0</v>
      </c>
      <c r="I25" s="103">
        <f t="shared" si="2"/>
        <v>1</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0.1</v>
      </c>
      <c r="S25" s="103">
        <f t="shared" si="2"/>
        <v>0.4</v>
      </c>
      <c r="T25" s="103">
        <f t="shared" si="2"/>
        <v>0.2</v>
      </c>
      <c r="U25" s="103">
        <f t="shared" si="2"/>
        <v>0</v>
      </c>
      <c r="V25" s="102">
        <f t="shared" si="2"/>
        <v>0.3</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2.0997375328083989E-2</v>
      </c>
      <c r="E10" s="116">
        <f>IF('נספח א4 - P'!$D$14=0,"",'נספח א4 - P'!F14/'נספח א4 - P'!$D$14)</f>
        <v>5.774278215223097E-2</v>
      </c>
      <c r="F10" s="116">
        <f>IF('נספח א4 - P'!$D$14=0,"",'נספח א4 - P'!G14/'נספח א4 - P'!$D$14)</f>
        <v>2.6246719160104987E-2</v>
      </c>
      <c r="G10" s="116">
        <f>IF('נספח א4 - P'!$D$14=0,"",'נספח א4 - P'!H14/'נספח א4 - P'!$D$14)</f>
        <v>3.1496062992125984E-2</v>
      </c>
      <c r="H10" s="116">
        <f>IF('נספח א4 - P'!$D$14=0,"",'נספח א4 - P'!I14/'נספח א4 - P'!$D$14)</f>
        <v>8.6614173228346455E-2</v>
      </c>
      <c r="I10" s="116">
        <f>IF('נספח א4 - P'!$D$14=0,"",'נספח א4 - P'!J14/'נספח א4 - P'!$D$14)</f>
        <v>0.7769028871391076</v>
      </c>
      <c r="J10" s="116">
        <f>IF('נספח א4 - P'!$K$14=0,"",'נספח א4 - P'!K14/'נספח א4 - P'!$K$14)</f>
        <v>1</v>
      </c>
      <c r="K10" s="116">
        <f>IF('נספח א4 - P'!$K$14=0,"",'נספח א4 - P'!L14/'נספח א4 - P'!$K$14)</f>
        <v>0.91153846153846152</v>
      </c>
      <c r="L10" s="116">
        <f>IF('נספח א4 - P'!$K$14=0,"",'נספח א4 - P'!M14/'נספח א4 - P'!$K$14)</f>
        <v>8.0769230769230774E-2</v>
      </c>
      <c r="M10" s="116">
        <f>IF('נספח א4 - P'!$K$14=0,"",'נספח א4 - P'!N14/'נספח א4 - P'!$K$14)</f>
        <v>0</v>
      </c>
      <c r="N10" s="116">
        <f>IF('נספח א4 - P'!$K$14=0,"",'נספח א4 - P'!O14/'נספח א4 - P'!$K$14)</f>
        <v>3.8461538461538464E-3</v>
      </c>
      <c r="O10" s="116">
        <f>IF('נספח א4 - P'!$K$14=0,"",'נספח א4 - P'!P14/'נספח א4 - P'!$K$14)</f>
        <v>3.8461538461538464E-3</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purl.org/dc/terms/"/>
    <ds:schemaRef ds:uri="http://schemas.openxmlformats.org/package/2006/metadata/core-properties"/>
    <ds:schemaRef ds:uri="http://www.w3.org/XML/1998/namespace"/>
    <ds:schemaRef ds:uri="a46656d4-8850-49b3-aebd-68bd05f7f43d"/>
    <ds:schemaRef ds:uri="http://schemas.microsoft.com/sharepoint/v3"/>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2019-02-14T09:58:58Z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