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sps2013/sites/Investment/Portfolio_Analyst/InnerSpace/DocumentLib/הצהרה על מדיניות השקעה/"/>
    </mc:Choice>
  </mc:AlternateContent>
  <bookViews>
    <workbookView xWindow="0" yWindow="0" windowWidth="28800" windowHeight="12330"/>
  </bookViews>
  <sheets>
    <sheet name="קגמ פנסיה" sheetId="1" r:id="rId1"/>
  </sheets>
  <externalReferences>
    <externalReference r:id="rId2"/>
  </externalReferences>
  <definedNames>
    <definedName name="Bpoal_Acher">'[1]הצהרה מראש פנסיה מרכז'!$AB:$AB</definedName>
    <definedName name="Bpoal_Konzerni">'[1]הצהרה מראש פנסיה מרכז'!$T:$T</definedName>
    <definedName name="Bpoal_Matach">'[1]הצהרה מראש פנסיה מרכז'!$AG:$AG</definedName>
    <definedName name="Bpoal_Memshalti">'[1]הצהרה מראש פנסיה מרכז'!$G:$G</definedName>
    <definedName name="Bpoal_Memshalti_Kolel">'[1]הצהרה מראש פנסיה מרכז'!$P:$P</definedName>
    <definedName name="Bpoal_Menayot">'[1]הצהרה מראש פנסיה מרכז'!$C:$C</definedName>
    <definedName name="Bpoal_Meyoadot">'[1]הצהרה מראש פנסיה מרכז'!$J:$J</definedName>
    <definedName name="Bpoal_Mezuman">'[1]הצהרה מראש פנסיה מרכז'!$X:$X</definedName>
    <definedName name="Bpoal_Siyua">'[1]הצהרה מראש פנסיה מרכז'!$M:$M</definedName>
    <definedName name="Hazara_Acher">'[1]הצהרה מראש פנסיה מרכז'!$AD:$AD</definedName>
    <definedName name="Hazara_Acher_New">'[1]הצהרה מראש פנסיה מרכז'!$AC:$AC</definedName>
    <definedName name="Hazara_Konzerni">'[1]הצהרה מראש פנסיה מרכז'!$V:$V</definedName>
    <definedName name="Hazara_Konzerni_New">'[1]הצהרה מראש פנסיה מרכז'!$U:$U</definedName>
    <definedName name="Hazara_Matach">'[1]הצהרה מראש פנסיה מרכז'!$AI:$AI</definedName>
    <definedName name="Hazara_Matach_New">'[1]הצהרה מראש פנסיה מרכז'!$AH:$AH</definedName>
    <definedName name="Hazara_Memeshalti">'[1]הצהרה מראש פנסיה מרכז'!$I:$I</definedName>
    <definedName name="Hazara_Memshalti_Kolel">'[1]הצהרה מראש פנסיה מרכז'!$R:$R</definedName>
    <definedName name="Hazara_Memshalti_Kolel_New">'[1]הצהרה מראש פנסיה מרכז'!$Q:$Q</definedName>
    <definedName name="Hazara_Memshalti_New">'[1]הצהרה מראש פנסיה מרכז'!$H:$H</definedName>
    <definedName name="Hazara_Menayot">'[1]הצהרה מראש פנסיה מרכז'!$E:$E</definedName>
    <definedName name="Hazara_Menayot_New">'[1]הצהרה מראש פנסיה מרכז'!$D:$D</definedName>
    <definedName name="Hazara_Merakez">'[1]הצהרה מראש פנסיה מרכז'!$A:$AJ</definedName>
    <definedName name="Hazara_meyoadot">'[1]הצהרה מראש פנסיה מרכז'!$L:$L</definedName>
    <definedName name="Hazara_Meyoadot_New">'[1]הצהרה מראש פנסיה מרכז'!$K:$K</definedName>
    <definedName name="Hazara_Mezuman">'[1]הצהרה מראש פנסיה מרכז'!$Z:$Z</definedName>
    <definedName name="Hazara_Mezuman_New">'[1]הצהרה מראש פנסיה מרכז'!$Y:$Y</definedName>
    <definedName name="Hazara_siyua">'[1]הצהרה מראש פנסיה מרכז'!$O:$O</definedName>
    <definedName name="Hazara_Siyua_New">'[1]הצהרה מראש פנסיה מרכז'!$N:$N</definedName>
    <definedName name="Kupa">'[1]הצהרה מראש פנסיה מרכז'!$A:$A</definedName>
    <definedName name="SyncDate">[1]Menu!$C$4</definedName>
    <definedName name="Tvach_Acher">'[1]הצהרה מראש פנסיה מרכז'!$AE:$AE</definedName>
    <definedName name="Tvach_konzerni">'[1]הצהרה מראש פנסיה מרכז'!$W:$W</definedName>
    <definedName name="Tvach_Matach">'[1]הצהרה מראש פנסיה מרכז'!$AJ:$AJ</definedName>
    <definedName name="Tvach_Memshalti_Kolel">'[1]הצהרה מראש פנסיה מרכז'!$S:$S</definedName>
    <definedName name="Tvach_Menayot">'[1]הצהרה מראש פנסיה מרכז'!$F:$F</definedName>
    <definedName name="Tvach_mezuman">'[1]הצהרה מראש פנסיה מרכז'!$AA:$AA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E16" i="1"/>
  <c r="D16" i="1"/>
  <c r="F16" i="1" s="1"/>
  <c r="C16" i="1"/>
  <c r="B16" i="1"/>
  <c r="C15" i="1"/>
  <c r="G14" i="1"/>
  <c r="E14" i="1"/>
  <c r="F14" i="1" s="1"/>
  <c r="D14" i="1"/>
  <c r="C14" i="1"/>
  <c r="B14" i="1"/>
  <c r="G13" i="1"/>
  <c r="E13" i="1"/>
  <c r="D13" i="1"/>
  <c r="F13" i="1" s="1"/>
  <c r="C13" i="1"/>
  <c r="B13" i="1"/>
  <c r="G12" i="1"/>
  <c r="E12" i="1"/>
  <c r="F12" i="1" s="1"/>
  <c r="D12" i="1"/>
  <c r="C12" i="1"/>
  <c r="B12" i="1"/>
  <c r="G10" i="1"/>
  <c r="D10" i="1"/>
  <c r="C10" i="1"/>
  <c r="B10" i="1"/>
  <c r="D9" i="1"/>
  <c r="C9" i="1"/>
  <c r="B9" i="1"/>
  <c r="D8" i="1"/>
  <c r="C8" i="1"/>
  <c r="B8" i="1"/>
  <c r="E6" i="1"/>
  <c r="D6" i="1"/>
  <c r="F6" i="1" s="1"/>
  <c r="C6" i="1"/>
  <c r="B6" i="1"/>
  <c r="G5" i="1"/>
  <c r="F5" i="1"/>
  <c r="E5" i="1"/>
  <c r="D5" i="1"/>
  <c r="C5" i="1"/>
  <c r="B5" i="1"/>
  <c r="B15" i="1" s="1"/>
  <c r="L2" i="1"/>
  <c r="D15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SDM SSAS Yitrot"/>
    <s v="{[Time].[Hie Time].[Yom].&amp;[20191231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<sst xmlns="http://schemas.openxmlformats.org/spreadsheetml/2006/main" count="27" uniqueCount="27">
  <si>
    <t>קג"מ</t>
  </si>
  <si>
    <t>מדיניות השקעה צפויה לשנת 2020 של קרן הגמלאות המרכזית של עובדי ההסתדרות בע"מ (בניהול מיוחד)</t>
  </si>
  <si>
    <t>בהתאם לחוזר המאוחד חלק 2 שער 5 פרק 4 בנושא הצהרה מראש של גוף מוסדי על מדיניות ההשקעה שלו, להלן הצהרת הקרן על מדיניות ההשקעה הצפויה לשנת 2020:</t>
  </si>
  <si>
    <t>אפיק השקעה</t>
  </si>
  <si>
    <t>שיעור חשיפה* נכון לתאריך 31/12/2019</t>
  </si>
  <si>
    <t>הצהרה לשנת 2019</t>
  </si>
  <si>
    <t>שיעור חשיפה צפוי לשנת 2020</t>
  </si>
  <si>
    <t>טווח סטיה</t>
  </si>
  <si>
    <t>גבולות שיעור החשיפה הצפויה</t>
  </si>
  <si>
    <t>מדד ייחוס</t>
  </si>
  <si>
    <t>הערות</t>
  </si>
  <si>
    <t>מניות (כולל קרנות סל, אופציות, קרנות נאמנות ומניות לא סחירות)</t>
  </si>
  <si>
    <t>אג"ח ממשלתי</t>
  </si>
  <si>
    <t>מתוך זה:</t>
  </si>
  <si>
    <t>סיוע ממשלתי</t>
  </si>
  <si>
    <t>אג"ח מיועדות</t>
  </si>
  <si>
    <t>אג"ח ממשלתי סחיר</t>
  </si>
  <si>
    <t>אג"ח קונצרני***</t>
  </si>
  <si>
    <t>מזומן**</t>
  </si>
  <si>
    <t>אחר (קרנות השקעה, נדל"ן)</t>
  </si>
  <si>
    <t>סה"כ</t>
  </si>
  <si>
    <t>חשיפה למט"ח</t>
  </si>
  <si>
    <t xml:space="preserve">"במסגרת ניתוח כדאיות ותמחור השקעותיה, עמיתים (קרנות הפנסיה הוותיקות שבהסדר) מתחשבת בסיכונים הקשורים לאיכות הסביבה ואיכות הממשל התאגידי </t>
  </si>
  <si>
    <t>וכן מביאה בחשבון היבטי חברה סביבה וממשל תאגידי ככלי לסינון שלילי של השקעות."</t>
  </si>
  <si>
    <t>*חשיפה במונחי נכס בסיס ולכן סה"כ יכול להיות שונה מ – 100%</t>
  </si>
  <si>
    <t>**כולל שווה מזומנים</t>
  </si>
  <si>
    <t>***כולל פקדונות יעוד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</si>
</sst>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b/>
      <u/>
      <sz val="14"/>
      <color theme="1"/>
      <name val="Arial"/>
      <family val="2"/>
    </font>
    <font>
      <b/>
      <sz val="10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rgb="FF000000"/>
      <name val="David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 tint="0.79998168889431442"/>
      </right>
      <top style="thin">
        <color theme="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/>
      </right>
      <top style="thin">
        <color theme="4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/>
      </top>
      <bottom style="thin">
        <color theme="4" tint="0.79998168889431442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9" fontId="0" fillId="0" borderId="0" xfId="1" applyNumberFormat="1" applyFont="1" applyAlignment="1">
      <alignment vertical="center"/>
    </xf>
    <xf numFmtId="0" fontId="3" fillId="0" borderId="0" xfId="0" applyFont="1" applyAlignment="1">
      <alignment readingOrder="2"/>
    </xf>
    <xf numFmtId="0" fontId="4" fillId="0" borderId="0" xfId="0" applyFont="1"/>
    <xf numFmtId="0" fontId="5" fillId="0" borderId="1" xfId="0" applyFont="1" applyBorder="1" applyAlignment="1">
      <alignment readingOrder="2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9" fontId="2" fillId="2" borderId="3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right" vertical="center" wrapText="1"/>
    </xf>
    <xf numFmtId="10" fontId="0" fillId="3" borderId="7" xfId="1" applyNumberFormat="1" applyFont="1" applyFill="1" applyBorder="1" applyAlignment="1">
      <alignment horizontal="center" vertical="center"/>
    </xf>
    <xf numFmtId="164" fontId="0" fillId="3" borderId="7" xfId="1" applyNumberFormat="1" applyFont="1" applyFill="1" applyBorder="1" applyAlignment="1">
      <alignment horizontal="center" vertical="center"/>
    </xf>
    <xf numFmtId="9" fontId="0" fillId="3" borderId="7" xfId="1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7" xfId="0" applyFill="1" applyBorder="1"/>
    <xf numFmtId="0" fontId="6" fillId="0" borderId="6" xfId="0" applyFont="1" applyBorder="1" applyAlignment="1">
      <alignment horizontal="right" vertical="center"/>
    </xf>
    <xf numFmtId="10" fontId="0" fillId="0" borderId="6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9" fontId="0" fillId="0" borderId="7" xfId="1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/>
    <xf numFmtId="0" fontId="6" fillId="3" borderId="9" xfId="0" applyFont="1" applyFill="1" applyBorder="1" applyAlignment="1">
      <alignment horizontal="right" vertical="center"/>
    </xf>
    <xf numFmtId="164" fontId="0" fillId="3" borderId="6" xfId="1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/>
    <xf numFmtId="0" fontId="6" fillId="0" borderId="6" xfId="0" applyFont="1" applyBorder="1" applyAlignment="1">
      <alignment horizontal="right" vertical="center" indent="1"/>
    </xf>
    <xf numFmtId="0" fontId="0" fillId="0" borderId="7" xfId="0" applyFont="1" applyBorder="1"/>
    <xf numFmtId="0" fontId="6" fillId="3" borderId="6" xfId="0" applyFont="1" applyFill="1" applyBorder="1" applyAlignment="1">
      <alignment horizontal="right" vertical="center" indent="1"/>
    </xf>
    <xf numFmtId="0" fontId="0" fillId="3" borderId="7" xfId="0" applyFont="1" applyFill="1" applyBorder="1"/>
    <xf numFmtId="0" fontId="0" fillId="0" borderId="7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right" vertical="center"/>
    </xf>
    <xf numFmtId="0" fontId="0" fillId="0" borderId="7" xfId="0" applyFont="1" applyBorder="1" applyAlignment="1">
      <alignment wrapText="1"/>
    </xf>
    <xf numFmtId="10" fontId="0" fillId="3" borderId="6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vertical="top" wrapText="1"/>
    </xf>
    <xf numFmtId="0" fontId="0" fillId="3" borderId="6" xfId="0" applyFont="1" applyFill="1" applyBorder="1"/>
    <xf numFmtId="0" fontId="6" fillId="0" borderId="10" xfId="0" applyFont="1" applyBorder="1" applyAlignment="1">
      <alignment horizontal="right" vertical="center"/>
    </xf>
    <xf numFmtId="10" fontId="0" fillId="0" borderId="10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9" fontId="0" fillId="0" borderId="8" xfId="1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9" fontId="0" fillId="0" borderId="0" xfId="1" applyNumberFormat="1" applyFont="1" applyBorder="1" applyAlignment="1">
      <alignment vertical="center"/>
    </xf>
    <xf numFmtId="0" fontId="0" fillId="0" borderId="0" xfId="0" applyAlignment="1">
      <alignment horizontal="right" readingOrder="2"/>
    </xf>
    <xf numFmtId="0" fontId="7" fillId="0" borderId="0" xfId="0" applyFont="1" applyAlignment="1">
      <alignment horizontal="right" vertical="center" readingOrder="2"/>
    </xf>
    <xf numFmtId="0" fontId="6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vertical="center" wrapText="1" readingOrder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nvestment/Portfolio_Analyst/InnerSpace/SystemsLib/Framework_Creator_Pes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M"/>
      <sheetName val="TMP"/>
      <sheetName val="SDM Data"/>
      <sheetName val="לועדת השקעות"/>
      <sheetName val="הצהרה מראש פנסיה מרכז"/>
      <sheetName val="מבטחים פנסיה"/>
      <sheetName val="מקפת פנסיה"/>
      <sheetName val="קג&quot;מ פנסיה"/>
      <sheetName val="הדסה פנסיה"/>
      <sheetName val="אגד פנסיה"/>
      <sheetName val="חקלאים פנסיה"/>
      <sheetName val="בנין פנסיה"/>
      <sheetName val="נתיב פנסיה"/>
    </sheetNames>
    <sheetDataSet>
      <sheetData sheetId="0">
        <row r="4">
          <cell r="C4" t="str" vm="1">
            <v>31/12/2019</v>
          </cell>
        </row>
      </sheetData>
      <sheetData sheetId="1"/>
      <sheetData sheetId="2"/>
      <sheetData sheetId="3"/>
      <sheetData sheetId="4"/>
      <sheetData sheetId="5">
        <row r="1">
          <cell r="A1" t="str">
            <v>שיעור חשיפה נכון לתאריך</v>
          </cell>
          <cell r="C1" t="str">
            <v>מניות</v>
          </cell>
          <cell r="G1" t="str">
            <v>ממשלתי</v>
          </cell>
          <cell r="J1" t="str">
            <v>מיועדות</v>
          </cell>
          <cell r="M1" t="str">
            <v>סיוע</v>
          </cell>
          <cell r="P1" t="str">
            <v>אג"ח ממשלתי</v>
          </cell>
          <cell r="T1" t="str">
            <v>קונצרני(כולל פקדונות יעוד מניות וחוב בדרוג נמוך)</v>
          </cell>
          <cell r="X1" t="str">
            <v>מזומן</v>
          </cell>
          <cell r="AB1" t="str">
            <v>אחר</v>
          </cell>
          <cell r="AF1" t="str">
            <v>סה"כ</v>
          </cell>
          <cell r="AG1" t="str">
            <v>מט"ח</v>
          </cell>
        </row>
        <row r="2">
          <cell r="A2" t="str" vm="1">
            <v>31/12/2019</v>
          </cell>
          <cell r="B2" t="str">
            <v>קופה ל SDM</v>
          </cell>
          <cell r="C2" t="str">
            <v>בפועל</v>
          </cell>
          <cell r="D2" t="str">
            <v>הצהרה לשנת 2019</v>
          </cell>
          <cell r="E2" t="str">
            <v>הצהרה לשנת 2020</v>
          </cell>
          <cell r="F2" t="str">
            <v>טווח סטייה</v>
          </cell>
          <cell r="G2" t="str">
            <v>בפועל</v>
          </cell>
          <cell r="H2" t="str">
            <v>הצהרה לשנת 2019</v>
          </cell>
          <cell r="I2" t="str">
            <v>הצהרה לשנת 2020</v>
          </cell>
          <cell r="J2" t="str">
            <v>בפועל</v>
          </cell>
          <cell r="K2" t="str">
            <v>הצהרה לשנת 2019</v>
          </cell>
          <cell r="L2" t="str">
            <v>הצהרה לשנת 2020</v>
          </cell>
          <cell r="M2" t="str">
            <v>בפועל</v>
          </cell>
          <cell r="N2" t="str">
            <v>הצהרה לשנת 2019</v>
          </cell>
          <cell r="O2" t="str">
            <v>הצהרה לשנת 2020</v>
          </cell>
          <cell r="P2" t="str">
            <v>בפועל</v>
          </cell>
          <cell r="Q2" t="str">
            <v>הצהרה לשנת 2019</v>
          </cell>
          <cell r="R2" t="str">
            <v>הצהרה לשנת 2020</v>
          </cell>
          <cell r="S2" t="str">
            <v>טווח סטייה</v>
          </cell>
          <cell r="T2" t="str">
            <v>בפועל</v>
          </cell>
          <cell r="U2" t="str">
            <v>הצהרה לשנת 2019</v>
          </cell>
          <cell r="V2" t="str">
            <v>הצהרה לשנת 2020</v>
          </cell>
          <cell r="W2" t="str">
            <v>טווח סטייה</v>
          </cell>
          <cell r="X2" t="str">
            <v>בפועל</v>
          </cell>
          <cell r="Y2" t="str">
            <v>הצהרה לשנת 2019</v>
          </cell>
          <cell r="Z2" t="str">
            <v>הצהרה לשנת 2020</v>
          </cell>
          <cell r="AA2" t="str">
            <v>טווח סטייה</v>
          </cell>
          <cell r="AB2" t="str">
            <v>בפועל</v>
          </cell>
          <cell r="AC2" t="str">
            <v>הצהרה לשנת 2019</v>
          </cell>
          <cell r="AD2" t="str">
            <v>הצהרה לשנת 2020</v>
          </cell>
          <cell r="AE2" t="str">
            <v>טווח סטייה</v>
          </cell>
          <cell r="AG2" t="str">
            <v xml:space="preserve">בפועל </v>
          </cell>
          <cell r="AH2" t="str">
            <v>הצהרה לשנת 2019</v>
          </cell>
          <cell r="AI2" t="str">
            <v>הצהרה לשנת 2020</v>
          </cell>
          <cell r="AJ2" t="str">
            <v>טווח סטייה</v>
          </cell>
        </row>
        <row r="3">
          <cell r="A3" t="str">
            <v>מבטחים</v>
          </cell>
          <cell r="B3" t="str">
            <v>מבטחים פנסיה</v>
          </cell>
          <cell r="C3">
            <v>0.1222268027581329</v>
          </cell>
          <cell r="D3">
            <v>0.12</v>
          </cell>
          <cell r="E3">
            <v>0.115</v>
          </cell>
          <cell r="F3">
            <v>0.06</v>
          </cell>
          <cell r="G3">
            <v>0.15348204698978429</v>
          </cell>
          <cell r="H3">
            <v>0.14499999999999999</v>
          </cell>
          <cell r="I3">
            <v>0.155</v>
          </cell>
          <cell r="J3">
            <v>0.27254966007197751</v>
          </cell>
          <cell r="K3">
            <v>0.27500000000000002</v>
          </cell>
          <cell r="L3">
            <v>0.28000000000000003</v>
          </cell>
          <cell r="M3">
            <v>0.30808128942275431</v>
          </cell>
          <cell r="N3">
            <v>0.3</v>
          </cell>
          <cell r="O3">
            <v>0.315</v>
          </cell>
          <cell r="P3">
            <v>0.73411299648451611</v>
          </cell>
          <cell r="Q3">
            <v>0.72</v>
          </cell>
          <cell r="R3">
            <v>0.75</v>
          </cell>
          <cell r="S3">
            <v>0.05</v>
          </cell>
          <cell r="T3">
            <v>9.5888693755273785E-2</v>
          </cell>
          <cell r="U3">
            <v>0.1</v>
          </cell>
          <cell r="V3">
            <v>9.5000000000000001E-2</v>
          </cell>
          <cell r="W3">
            <v>0.06</v>
          </cell>
          <cell r="X3">
            <v>2.1336187066892772E-2</v>
          </cell>
          <cell r="Y3">
            <v>0.03</v>
          </cell>
          <cell r="Z3">
            <v>0.01</v>
          </cell>
          <cell r="AA3">
            <v>0.05</v>
          </cell>
          <cell r="AB3">
            <v>4.8108685715305993E-2</v>
          </cell>
          <cell r="AC3">
            <v>0.05</v>
          </cell>
          <cell r="AD3">
            <v>0.05</v>
          </cell>
          <cell r="AE3">
            <v>0.05</v>
          </cell>
          <cell r="AF3">
            <v>1.0216733657801216</v>
          </cell>
          <cell r="AG3">
            <v>0.15386303226809764</v>
          </cell>
          <cell r="AH3">
            <v>0.16</v>
          </cell>
          <cell r="AI3">
            <v>0.16</v>
          </cell>
          <cell r="AJ3">
            <v>0.06</v>
          </cell>
        </row>
        <row r="4">
          <cell r="A4" t="str">
            <v>מקפת</v>
          </cell>
          <cell r="B4" t="str">
            <v>מקפת פנסיה</v>
          </cell>
          <cell r="C4">
            <v>0.13822983296861449</v>
          </cell>
          <cell r="D4">
            <v>0.13500000000000001</v>
          </cell>
          <cell r="E4">
            <v>0.13</v>
          </cell>
          <cell r="F4">
            <v>0.06</v>
          </cell>
          <cell r="G4">
            <v>0.13678148326349207</v>
          </cell>
          <cell r="H4">
            <v>0.12995533336259601</v>
          </cell>
          <cell r="I4">
            <v>0.14499999999999999</v>
          </cell>
          <cell r="J4">
            <v>0.28158495456282012</v>
          </cell>
          <cell r="K4">
            <v>0.28000000000000003</v>
          </cell>
          <cell r="L4">
            <v>0.28499999999999998</v>
          </cell>
          <cell r="M4">
            <v>0.28977357894335992</v>
          </cell>
          <cell r="N4">
            <v>0.28000000000000003</v>
          </cell>
          <cell r="O4">
            <v>0.29499999999999998</v>
          </cell>
          <cell r="P4">
            <v>0.70814001676967209</v>
          </cell>
          <cell r="Q4">
            <v>0.68995533336259607</v>
          </cell>
          <cell r="R4">
            <v>0.72499999999999987</v>
          </cell>
          <cell r="S4">
            <v>0.05</v>
          </cell>
          <cell r="T4">
            <v>9.9219767855905763E-2</v>
          </cell>
          <cell r="U4">
            <v>0.11</v>
          </cell>
          <cell r="V4">
            <v>0.1</v>
          </cell>
          <cell r="W4">
            <v>0.06</v>
          </cell>
          <cell r="X4">
            <v>2.3341716615727325E-2</v>
          </cell>
          <cell r="Y4">
            <v>0.03</v>
          </cell>
          <cell r="Z4">
            <v>0.01</v>
          </cell>
          <cell r="AA4">
            <v>0.05</v>
          </cell>
          <cell r="AB4">
            <v>5.2907813841434739E-2</v>
          </cell>
          <cell r="AC4">
            <v>5.5E-2</v>
          </cell>
          <cell r="AD4">
            <v>5.5E-2</v>
          </cell>
          <cell r="AE4">
            <v>0.05</v>
          </cell>
          <cell r="AF4">
            <v>1.0218391480513545</v>
          </cell>
          <cell r="AG4">
            <v>0.17377139692897278</v>
          </cell>
          <cell r="AH4">
            <v>0.16</v>
          </cell>
          <cell r="AI4">
            <v>0.185</v>
          </cell>
          <cell r="AJ4">
            <v>0.06</v>
          </cell>
        </row>
        <row r="5">
          <cell r="A5" t="str">
            <v>קג"מ</v>
          </cell>
          <cell r="B5" t="str">
            <v>קג"מ פנסיה</v>
          </cell>
          <cell r="C5">
            <v>0.12255270649468962</v>
          </cell>
          <cell r="D5">
            <v>0.125</v>
          </cell>
          <cell r="E5">
            <v>0.11</v>
          </cell>
          <cell r="F5">
            <v>0.06</v>
          </cell>
          <cell r="G5">
            <v>4.3327647650389815E-2</v>
          </cell>
          <cell r="H5">
            <v>0.04</v>
          </cell>
          <cell r="I5">
            <v>0.05</v>
          </cell>
          <cell r="J5">
            <v>0.16097176994286799</v>
          </cell>
          <cell r="K5">
            <v>0.17</v>
          </cell>
          <cell r="L5">
            <v>0.16500000000000001</v>
          </cell>
          <cell r="M5">
            <v>0.60048808864483172</v>
          </cell>
          <cell r="N5">
            <v>0.59</v>
          </cell>
          <cell r="O5">
            <v>0.61499999999999999</v>
          </cell>
          <cell r="P5">
            <v>0.80478750623808948</v>
          </cell>
          <cell r="Q5">
            <v>0.8</v>
          </cell>
          <cell r="R5">
            <v>0.83000000000000007</v>
          </cell>
          <cell r="S5">
            <v>0.05</v>
          </cell>
          <cell r="T5">
            <v>4.833849763716043E-2</v>
          </cell>
          <cell r="U5">
            <v>0.05</v>
          </cell>
          <cell r="V5">
            <v>0.05</v>
          </cell>
          <cell r="W5">
            <v>0.06</v>
          </cell>
          <cell r="X5">
            <v>2.4551171647803453E-2</v>
          </cell>
          <cell r="Y5">
            <v>0.03</v>
          </cell>
          <cell r="Z5">
            <v>1.4999999999999999E-2</v>
          </cell>
          <cell r="AA5">
            <v>0.05</v>
          </cell>
          <cell r="AB5">
            <v>1.8764538976755452E-2</v>
          </cell>
          <cell r="AC5">
            <v>0.02</v>
          </cell>
          <cell r="AD5">
            <v>0.02</v>
          </cell>
          <cell r="AE5">
            <v>0.05</v>
          </cell>
          <cell r="AF5">
            <v>1.0189944209944983</v>
          </cell>
          <cell r="AG5">
            <v>0.12615595961122547</v>
          </cell>
          <cell r="AH5">
            <v>0.13</v>
          </cell>
          <cell r="AI5">
            <v>0.125</v>
          </cell>
          <cell r="AJ5">
            <v>0.06</v>
          </cell>
        </row>
        <row r="6">
          <cell r="A6" t="str">
            <v>הדסה</v>
          </cell>
          <cell r="B6" t="str">
            <v>הדסה פנסיה</v>
          </cell>
          <cell r="C6">
            <v>0.13602614783247957</v>
          </cell>
          <cell r="D6">
            <v>0.13500000000000001</v>
          </cell>
          <cell r="E6">
            <v>0.13</v>
          </cell>
          <cell r="F6">
            <v>0.06</v>
          </cell>
          <cell r="G6">
            <v>6.3466090513757734E-2</v>
          </cell>
          <cell r="H6">
            <v>0.06</v>
          </cell>
          <cell r="I6">
            <v>7.4999999999999997E-2</v>
          </cell>
          <cell r="J6">
            <v>0.18046076112204687</v>
          </cell>
          <cell r="K6">
            <v>0.19500000000000001</v>
          </cell>
          <cell r="L6">
            <v>0.19500000000000001</v>
          </cell>
          <cell r="M6">
            <v>0.5189278340512844</v>
          </cell>
          <cell r="N6">
            <v>0.53</v>
          </cell>
          <cell r="O6">
            <v>0.53</v>
          </cell>
          <cell r="P6">
            <v>0.76285468568708903</v>
          </cell>
          <cell r="Q6">
            <v>0.78500000000000003</v>
          </cell>
          <cell r="R6">
            <v>0.8</v>
          </cell>
          <cell r="S6">
            <v>0.05</v>
          </cell>
          <cell r="T6">
            <v>6.1629981670613759E-2</v>
          </cell>
          <cell r="U6">
            <v>6.5000000000000002E-2</v>
          </cell>
          <cell r="V6">
            <v>0.06</v>
          </cell>
          <cell r="W6">
            <v>0.06</v>
          </cell>
          <cell r="X6">
            <v>5.7786751714181267E-2</v>
          </cell>
          <cell r="Y6">
            <v>0.03</v>
          </cell>
          <cell r="Z6">
            <v>2.5000000000000001E-2</v>
          </cell>
          <cell r="AA6">
            <v>0.05</v>
          </cell>
          <cell r="AB6">
            <v>3.2909202569155818E-3</v>
          </cell>
          <cell r="AC6">
            <v>5.0000000000000001E-3</v>
          </cell>
          <cell r="AD6">
            <v>5.0000000000000001E-3</v>
          </cell>
          <cell r="AE6">
            <v>0.05</v>
          </cell>
          <cell r="AF6">
            <v>1.0215884871612793</v>
          </cell>
          <cell r="AG6">
            <v>0.12282365195403729</v>
          </cell>
          <cell r="AH6">
            <v>0.12</v>
          </cell>
          <cell r="AI6">
            <v>0.13</v>
          </cell>
          <cell r="AJ6">
            <v>0.06</v>
          </cell>
        </row>
        <row r="7">
          <cell r="A7" t="str">
            <v>אגד פנסיה</v>
          </cell>
          <cell r="B7" t="str">
            <v>אגד פנסיה</v>
          </cell>
          <cell r="C7">
            <v>6.6482200010473905E-2</v>
          </cell>
          <cell r="D7">
            <v>6.5000000000000002E-2</v>
          </cell>
          <cell r="E7">
            <v>0.06</v>
          </cell>
          <cell r="F7">
            <v>0.06</v>
          </cell>
          <cell r="G7">
            <v>6.4406858237759691E-3</v>
          </cell>
          <cell r="H7">
            <v>0.01</v>
          </cell>
          <cell r="I7">
            <v>0.01</v>
          </cell>
          <cell r="J7">
            <v>9.0443751707474804E-2</v>
          </cell>
          <cell r="K7">
            <v>0.1</v>
          </cell>
          <cell r="L7">
            <v>0.1</v>
          </cell>
          <cell r="M7">
            <v>0.76517420099505074</v>
          </cell>
          <cell r="N7">
            <v>0.78500000000000003</v>
          </cell>
          <cell r="O7">
            <v>0.79</v>
          </cell>
          <cell r="P7">
            <v>0.86205863852630149</v>
          </cell>
          <cell r="Q7">
            <v>0.89500000000000002</v>
          </cell>
          <cell r="R7">
            <v>0.9</v>
          </cell>
          <cell r="S7">
            <v>0.05</v>
          </cell>
          <cell r="T7">
            <v>5.9874852515704067E-3</v>
          </cell>
          <cell r="U7">
            <v>5.0000000000000001E-3</v>
          </cell>
          <cell r="V7">
            <v>5.0000000000000001E-3</v>
          </cell>
          <cell r="W7">
            <v>0.06</v>
          </cell>
          <cell r="X7">
            <v>6.487869987273287E-2</v>
          </cell>
          <cell r="Y7">
            <v>3.5000000000000003E-2</v>
          </cell>
          <cell r="Z7">
            <v>3.5000000000000003E-2</v>
          </cell>
          <cell r="AA7">
            <v>0.05</v>
          </cell>
          <cell r="AB7">
            <v>5.9297633892126762E-4</v>
          </cell>
          <cell r="AC7">
            <v>0</v>
          </cell>
          <cell r="AD7">
            <v>0</v>
          </cell>
          <cell r="AE7">
            <v>0.05</v>
          </cell>
          <cell r="AF7">
            <v>0.99999999999999989</v>
          </cell>
          <cell r="AG7">
            <v>5.8162221422151696E-2</v>
          </cell>
          <cell r="AH7">
            <v>0.06</v>
          </cell>
          <cell r="AI7">
            <v>0.05</v>
          </cell>
          <cell r="AJ7">
            <v>0.06</v>
          </cell>
        </row>
        <row r="8">
          <cell r="A8" t="str">
            <v>נתיב</v>
          </cell>
          <cell r="B8" t="str">
            <v>נתיב פנסיה</v>
          </cell>
          <cell r="C8">
            <v>0</v>
          </cell>
          <cell r="D8">
            <v>0</v>
          </cell>
          <cell r="E8">
            <v>5.0000000000000001E-3</v>
          </cell>
          <cell r="F8">
            <v>0.06</v>
          </cell>
          <cell r="G8">
            <v>2.4710935665529688E-3</v>
          </cell>
          <cell r="H8">
            <v>5.0000000000000001E-3</v>
          </cell>
          <cell r="I8">
            <v>5.0000000000000001E-3</v>
          </cell>
          <cell r="J8">
            <v>4.752887162035932E-2</v>
          </cell>
          <cell r="K8">
            <v>0.05</v>
          </cell>
          <cell r="L8">
            <v>5.5E-2</v>
          </cell>
          <cell r="M8">
            <v>0.87737089058897377</v>
          </cell>
          <cell r="N8">
            <v>0.9</v>
          </cell>
          <cell r="O8">
            <v>0.9</v>
          </cell>
          <cell r="P8">
            <v>0.92737085577588607</v>
          </cell>
          <cell r="Q8">
            <v>0.95500000000000007</v>
          </cell>
          <cell r="R8">
            <v>0.96</v>
          </cell>
          <cell r="S8">
            <v>0.05</v>
          </cell>
          <cell r="T8">
            <v>7.7939044696992128E-4</v>
          </cell>
          <cell r="U8">
            <v>0</v>
          </cell>
          <cell r="V8">
            <v>0</v>
          </cell>
          <cell r="W8">
            <v>0.06</v>
          </cell>
          <cell r="X8">
            <v>6.9712050870503403E-2</v>
          </cell>
          <cell r="Y8">
            <v>4.4999999999999998E-2</v>
          </cell>
          <cell r="Z8">
            <v>3.5000000000000003E-2</v>
          </cell>
          <cell r="AA8">
            <v>0.05</v>
          </cell>
          <cell r="AB8">
            <v>2.1377029066407182E-3</v>
          </cell>
          <cell r="AC8">
            <v>0</v>
          </cell>
          <cell r="AD8">
            <v>0</v>
          </cell>
          <cell r="AE8">
            <v>0.05</v>
          </cell>
          <cell r="AF8">
            <v>1</v>
          </cell>
          <cell r="AG8">
            <v>2.1911454792519575E-11</v>
          </cell>
          <cell r="AH8">
            <v>0</v>
          </cell>
          <cell r="AI8">
            <v>0</v>
          </cell>
          <cell r="AJ8">
            <v>0.06</v>
          </cell>
        </row>
        <row r="9">
          <cell r="A9" t="str">
            <v>בנין</v>
          </cell>
          <cell r="B9" t="str">
            <v>בנין פנסיה</v>
          </cell>
          <cell r="C9">
            <v>9.5076584813326467E-2</v>
          </cell>
          <cell r="D9">
            <v>8.5000000000000006E-2</v>
          </cell>
          <cell r="E9">
            <v>0.08</v>
          </cell>
          <cell r="F9">
            <v>0.06</v>
          </cell>
          <cell r="G9">
            <v>9.1403856868666894E-2</v>
          </cell>
          <cell r="H9">
            <v>7.4999999999999997E-2</v>
          </cell>
          <cell r="I9">
            <v>0.09</v>
          </cell>
          <cell r="J9">
            <v>0.18079404680947522</v>
          </cell>
          <cell r="K9">
            <v>0.17499999999999999</v>
          </cell>
          <cell r="L9">
            <v>0.19500000000000001</v>
          </cell>
          <cell r="M9">
            <v>0.52105504835818284</v>
          </cell>
          <cell r="N9">
            <v>0.59</v>
          </cell>
          <cell r="O9">
            <v>0.55000000000000004</v>
          </cell>
          <cell r="P9">
            <v>0.79325295203632495</v>
          </cell>
          <cell r="Q9">
            <v>0.84</v>
          </cell>
          <cell r="R9">
            <v>0.83500000000000008</v>
          </cell>
          <cell r="S9">
            <v>0.05</v>
          </cell>
          <cell r="T9">
            <v>1.2508798326213114E-2</v>
          </cell>
          <cell r="U9">
            <v>0.01</v>
          </cell>
          <cell r="V9">
            <v>1.4999999999999999E-2</v>
          </cell>
          <cell r="W9">
            <v>0.06</v>
          </cell>
          <cell r="X9">
            <v>9.0237612369553119E-2</v>
          </cell>
          <cell r="Y9">
            <v>5.5E-2</v>
          </cell>
          <cell r="Z9">
            <v>0.05</v>
          </cell>
          <cell r="AA9">
            <v>0.05</v>
          </cell>
          <cell r="AB9">
            <v>8.924052454582351E-3</v>
          </cell>
          <cell r="AC9">
            <v>0.01</v>
          </cell>
          <cell r="AD9">
            <v>0.02</v>
          </cell>
          <cell r="AE9">
            <v>0.05</v>
          </cell>
          <cell r="AF9">
            <v>1</v>
          </cell>
          <cell r="AG9">
            <v>7.4759204495327289E-2</v>
          </cell>
          <cell r="AH9">
            <v>0.08</v>
          </cell>
          <cell r="AI9">
            <v>7.0000000000000007E-2</v>
          </cell>
          <cell r="AJ9">
            <v>0.06</v>
          </cell>
        </row>
        <row r="10">
          <cell r="A10" t="str">
            <v>חקלאים</v>
          </cell>
          <cell r="B10" t="str">
            <v>חקלאים פנסיה</v>
          </cell>
          <cell r="C10">
            <v>6.177002534957754E-2</v>
          </cell>
          <cell r="D10">
            <v>0.06</v>
          </cell>
          <cell r="E10">
            <v>0.06</v>
          </cell>
          <cell r="F10">
            <v>0.06</v>
          </cell>
          <cell r="G10">
            <v>4.016099297528223E-2</v>
          </cell>
          <cell r="H10">
            <v>3.5000000000000003E-2</v>
          </cell>
          <cell r="I10">
            <v>4.4999999999999998E-2</v>
          </cell>
          <cell r="J10">
            <v>0.1105028725315695</v>
          </cell>
          <cell r="K10">
            <v>0.11</v>
          </cell>
          <cell r="L10">
            <v>0.115</v>
          </cell>
          <cell r="M10">
            <v>0.71914220815820729</v>
          </cell>
          <cell r="N10">
            <v>0.75</v>
          </cell>
          <cell r="O10">
            <v>0.74</v>
          </cell>
          <cell r="P10">
            <v>0.86980607366505902</v>
          </cell>
          <cell r="Q10">
            <v>0.89500000000000002</v>
          </cell>
          <cell r="R10">
            <v>0.9</v>
          </cell>
          <cell r="S10">
            <v>0.05</v>
          </cell>
          <cell r="T10">
            <v>4.4214908720768579E-3</v>
          </cell>
          <cell r="U10">
            <v>5.0000000000000001E-3</v>
          </cell>
          <cell r="V10">
            <v>5.0000000000000001E-3</v>
          </cell>
          <cell r="W10">
            <v>0.06</v>
          </cell>
          <cell r="X10">
            <v>6.4002409691491249E-2</v>
          </cell>
          <cell r="Y10">
            <v>0.04</v>
          </cell>
          <cell r="Z10">
            <v>3.5000000000000003E-2</v>
          </cell>
          <cell r="AA10">
            <v>0.05</v>
          </cell>
          <cell r="AB10">
            <v>2.8140529035676928E-12</v>
          </cell>
          <cell r="AC10">
            <v>0</v>
          </cell>
          <cell r="AD10">
            <v>0</v>
          </cell>
          <cell r="AE10">
            <v>0.05</v>
          </cell>
          <cell r="AF10">
            <v>0.99999999958101871</v>
          </cell>
          <cell r="AG10">
            <v>5.3470831000905723E-2</v>
          </cell>
          <cell r="AH10">
            <v>0.05</v>
          </cell>
          <cell r="AI10">
            <v>0.05</v>
          </cell>
          <cell r="AJ10">
            <v>0.06</v>
          </cell>
        </row>
        <row r="11">
          <cell r="A11" t="str">
            <v>מדד ייחוס</v>
          </cell>
          <cell r="C11" t="str">
            <v xml:space="preserve">85% MSCI ACWI
15% מדד ת"א 35 </v>
          </cell>
          <cell r="P11" t="str">
            <v>מדד אג"ח ממשלתי כללי</v>
          </cell>
          <cell r="T11" t="str">
            <v>תל בונד 60</v>
          </cell>
          <cell r="X11" t="str">
            <v>ריבית ב"י</v>
          </cell>
          <cell r="AB11" t="str">
            <v>Msci US REIT Index (RMS N ) 40%
MSCI AC WORLD IMI
 60%</v>
          </cell>
          <cell r="AG11" t="str">
            <v xml:space="preserve"> דולר 60% יורו 40%</v>
          </cell>
        </row>
        <row r="12">
          <cell r="A12" t="str">
            <v>יש לשים לב - תיקי סמן אינם כוללים פקדון יעוד מניות, בהצהרות כן. יש לקחת בחשבון בקביעת ההצהרות.</v>
          </cell>
        </row>
        <row r="13">
          <cell r="A13" t="str">
            <v>התראה אדומה</v>
          </cell>
          <cell r="C13" t="str">
            <v>חריגה מעבר לגבולות</v>
          </cell>
        </row>
        <row r="14">
          <cell r="A14" t="str">
            <v>התראה כחולה</v>
          </cell>
          <cell r="C14" t="str">
            <v>קרבה של פחות מ 1% לגבול תחתון</v>
          </cell>
        </row>
        <row r="15">
          <cell r="A15" t="str">
            <v xml:space="preserve">התראה כתומה </v>
          </cell>
          <cell r="C15" t="str">
            <v>קרבה של פחות מ 1% לגבול עליון</v>
          </cell>
        </row>
        <row r="17">
          <cell r="Q17">
            <v>12.975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rightToLeft="1" tabSelected="1" topLeftCell="A2" workbookViewId="0">
      <selection activeCell="A30" sqref="A30"/>
    </sheetView>
  </sheetViews>
  <sheetFormatPr defaultRowHeight="14.25" outlineLevelRow="1" outlineLevelCol="1" x14ac:dyDescent="0.2"/>
  <cols>
    <col min="1" max="1" width="25.625" customWidth="1"/>
    <col min="2" max="4" width="14.625" style="1" customWidth="1"/>
    <col min="5" max="5" width="14.625" style="2" customWidth="1"/>
    <col min="6" max="6" width="15.625" customWidth="1"/>
    <col min="7" max="7" width="35.625" customWidth="1"/>
    <col min="8" max="8" width="17.375" hidden="1" customWidth="1" outlineLevel="1"/>
    <col min="9" max="9" width="9" collapsed="1"/>
  </cols>
  <sheetData>
    <row r="1" spans="1:12" hidden="1" outlineLevel="1" x14ac:dyDescent="0.2">
      <c r="B1" t="s">
        <v>0</v>
      </c>
    </row>
    <row r="2" spans="1:12" ht="18" collapsed="1" x14ac:dyDescent="0.25">
      <c r="A2" s="3" t="s">
        <v>1</v>
      </c>
      <c r="B2" s="3"/>
      <c r="C2" s="3"/>
      <c r="D2" s="3"/>
      <c r="E2" s="3"/>
      <c r="F2" s="3"/>
      <c r="G2" s="3"/>
      <c r="L2" s="4" t="str">
        <f>"ינואר " &amp; (YEAR(SyncDate)+1)</f>
        <v>ינואר 2020</v>
      </c>
    </row>
    <row r="3" spans="1:12" ht="15" customHeight="1" x14ac:dyDescent="0.2">
      <c r="A3" s="5" t="s">
        <v>2</v>
      </c>
      <c r="B3" s="5"/>
      <c r="C3" s="5"/>
      <c r="D3" s="5"/>
      <c r="E3" s="5"/>
      <c r="F3" s="5"/>
      <c r="G3" s="5"/>
      <c r="H3" s="6"/>
    </row>
    <row r="4" spans="1:12" ht="45" x14ac:dyDescent="0.2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10" t="s">
        <v>9</v>
      </c>
      <c r="H4" s="11" t="s">
        <v>10</v>
      </c>
    </row>
    <row r="5" spans="1:12" ht="45" x14ac:dyDescent="0.2">
      <c r="A5" s="12" t="s">
        <v>11</v>
      </c>
      <c r="B5" s="13">
        <f>INDEX(Hazara_Merakez,MATCH($B$1,Kupa,0),COLUMN(Bpoal_Menayot))</f>
        <v>0.12255270649468962</v>
      </c>
      <c r="C5" s="14">
        <f>INDEX(Hazara_Merakez,MATCH($B$1,Kupa,0),COLUMN(Hazara_Menayot_New))</f>
        <v>0.125</v>
      </c>
      <c r="D5" s="14">
        <f>INDEX(Hazara_Merakez,MATCH($B$1,Kupa,0),COLUMN(Hazara_Menayot))</f>
        <v>0.11</v>
      </c>
      <c r="E5" s="15">
        <f>INDEX(Hazara_Merakez,MATCH($B$1,Kupa,0),COLUMN(Tvach_Menayot))</f>
        <v>0.06</v>
      </c>
      <c r="F5" s="15" t="str">
        <f>IF(D5-E5&gt;0,TEXT(D5-E5,"0.0%")&amp;" - "&amp;TEXT(D5+E5,"0.0%"),TEXT(0,"0%")&amp;" - "&amp;TEXT(D5+E5,"0.0%"))</f>
        <v>5.0% - 17.0%</v>
      </c>
      <c r="G5" s="16" t="str">
        <f>INDEX(Hazara_Merakez,MATCH($G$4,Kupa,0),COLUMN(Bpoal_Menayot))</f>
        <v xml:space="preserve">85% MSCI ACWI
15% מדד ת"א 35 </v>
      </c>
      <c r="H5" s="17"/>
    </row>
    <row r="6" spans="1:12" ht="15" x14ac:dyDescent="0.2">
      <c r="A6" s="18" t="s">
        <v>12</v>
      </c>
      <c r="B6" s="19">
        <f>INDEX(Hazara_Merakez,MATCH($B$1,Kupa,0),COLUMN(Bpoal_Memshalti_Kolel))</f>
        <v>0.80478750623808948</v>
      </c>
      <c r="C6" s="20">
        <f>INDEX(Hazara_Merakez,MATCH($B$1,Kupa,0),COLUMN(Hazara_Memshalti_Kolel_New))</f>
        <v>0.8</v>
      </c>
      <c r="D6" s="20">
        <f>INDEX(Hazara_Merakez,MATCH($B$1,Kupa,0),COLUMN(Hazara_Memshalti_Kolel))</f>
        <v>0.83000000000000007</v>
      </c>
      <c r="E6" s="21">
        <f>INDEX(Hazara_Merakez,MATCH($B$1,Kupa,0),COLUMN(Tvach_Memshalti_Kolel))</f>
        <v>0.05</v>
      </c>
      <c r="F6" s="21" t="str">
        <f>IF(D6-E6&gt;0,TEXT(D6-E6,"0.0%")&amp;" - "&amp;TEXT(D6+E6,"0.0%"),TEXT(0,"0%")&amp;" - "&amp;TEXT(D6+E6,"0.0%"))</f>
        <v>78.0% - 88.0%</v>
      </c>
      <c r="G6" s="22"/>
      <c r="H6" s="23"/>
    </row>
    <row r="7" spans="1:12" ht="15.75" thickBot="1" x14ac:dyDescent="0.25">
      <c r="A7" s="24" t="s">
        <v>13</v>
      </c>
      <c r="B7" s="14"/>
      <c r="C7" s="25"/>
      <c r="D7" s="25"/>
      <c r="E7" s="15"/>
      <c r="F7" s="15"/>
      <c r="G7" s="26"/>
      <c r="H7" s="27"/>
    </row>
    <row r="8" spans="1:12" ht="15.75" thickTop="1" x14ac:dyDescent="0.2">
      <c r="A8" s="28" t="s">
        <v>14</v>
      </c>
      <c r="B8" s="20">
        <f>INDEX(Hazara_Merakez,MATCH($B$1,Kupa,0),COLUMN(Bpoal_Siyua))</f>
        <v>0.60048808864483172</v>
      </c>
      <c r="C8" s="20">
        <f>INDEX(Hazara_Merakez,MATCH($B$1,Kupa,0),COLUMN(Hazara_Siyua_New))</f>
        <v>0.59</v>
      </c>
      <c r="D8" s="20">
        <f>INDEX(Hazara_Merakez,MATCH($B$1,Kupa,0),COLUMN(Hazara_siyua))</f>
        <v>0.61499999999999999</v>
      </c>
      <c r="E8" s="21"/>
      <c r="F8" s="21"/>
      <c r="G8" s="22"/>
      <c r="H8" s="29"/>
    </row>
    <row r="9" spans="1:12" ht="15" x14ac:dyDescent="0.2">
      <c r="A9" s="30" t="s">
        <v>15</v>
      </c>
      <c r="B9" s="25">
        <f>INDEX(Hazara_Merakez,MATCH($B$1,Kupa,0),COLUMN(Bpoal_Meyoadot))</f>
        <v>0.16097176994286799</v>
      </c>
      <c r="C9" s="25">
        <f>INDEX(Hazara_Merakez,MATCH($B$1,Kupa,0),COLUMN(Hazara_Meyoadot_New))</f>
        <v>0.17</v>
      </c>
      <c r="D9" s="25">
        <f>INDEX(Hazara_Merakez,MATCH($B$1,Kupa,0),COLUMN(Hazara_meyoadot))</f>
        <v>0.16500000000000001</v>
      </c>
      <c r="E9" s="15"/>
      <c r="F9" s="15"/>
      <c r="G9" s="26"/>
      <c r="H9" s="31"/>
    </row>
    <row r="10" spans="1:12" ht="15" x14ac:dyDescent="0.2">
      <c r="A10" s="28" t="s">
        <v>16</v>
      </c>
      <c r="B10" s="20">
        <f>INDEX(Hazara_Merakez,MATCH($B$1,Kupa,0),COLUMN(Bpoal_Memshalti))</f>
        <v>4.3327647650389815E-2</v>
      </c>
      <c r="C10" s="20">
        <f>INDEX(Hazara_Merakez,MATCH($B$1,Kupa,0),COLUMN(Hazara_Memshalti_New))</f>
        <v>0.04</v>
      </c>
      <c r="D10" s="20">
        <f>INDEX(Hazara_Merakez,MATCH($B$1,Kupa,0),COLUMN(Hazara_Memeshalti))</f>
        <v>0.05</v>
      </c>
      <c r="E10" s="21"/>
      <c r="F10" s="21"/>
      <c r="G10" s="32" t="str">
        <f>INDEX(Hazara_Merakez,MATCH($G$4,Kupa,0),COLUMN(Bpoal_Memshalti_Kolel))</f>
        <v>מדד אג"ח ממשלתי כללי</v>
      </c>
      <c r="H10" s="29"/>
    </row>
    <row r="11" spans="1:12" ht="15" x14ac:dyDescent="0.2">
      <c r="A11" s="33"/>
      <c r="B11" s="14"/>
      <c r="C11" s="25"/>
      <c r="D11" s="25"/>
      <c r="E11" s="15"/>
      <c r="F11" s="15"/>
      <c r="G11" s="26"/>
      <c r="H11" s="31"/>
    </row>
    <row r="12" spans="1:12" ht="15" x14ac:dyDescent="0.2">
      <c r="A12" s="18" t="s">
        <v>17</v>
      </c>
      <c r="B12" s="19">
        <f>INDEX(Hazara_Merakez,MATCH($B$1,Kupa,0),COLUMN(Bpoal_Konzerni))</f>
        <v>4.833849763716043E-2</v>
      </c>
      <c r="C12" s="20">
        <f>INDEX(Hazara_Merakez,MATCH($B$1,Kupa,0),COLUMN(Hazara_Konzerni_New))</f>
        <v>0.05</v>
      </c>
      <c r="D12" s="20">
        <f>INDEX(Hazara_Merakez,MATCH($B$1,Kupa,0),COLUMN(Hazara_Konzerni))</f>
        <v>0.05</v>
      </c>
      <c r="E12" s="21">
        <f>INDEX(Hazara_Merakez,MATCH($B$1,Kupa,0),COLUMN(Tvach_konzerni))</f>
        <v>0.06</v>
      </c>
      <c r="F12" s="21" t="str">
        <f>IF(D12-E12&gt;0,TEXT(D12-E12,"0.0%")&amp;" - "&amp;TEXT(D12+E12,"0.0%"),TEXT(0,"0%")&amp;" - "&amp;TEXT(D12+E12,"0.0%"))</f>
        <v>0% - 11.0%</v>
      </c>
      <c r="G12" s="32" t="str">
        <f>INDEX(Hazara_Merakez,MATCH($G$4,Kupa,0),COLUMN(Bpoal_Konzerni))</f>
        <v>תל בונד 60</v>
      </c>
      <c r="H12" s="34"/>
    </row>
    <row r="13" spans="1:12" ht="15" x14ac:dyDescent="0.2">
      <c r="A13" s="33" t="s">
        <v>18</v>
      </c>
      <c r="B13" s="35">
        <f>INDEX(Hazara_Merakez,MATCH($B$1,Kupa,0),COLUMN(Bpoal_Mezuman))</f>
        <v>2.4551171647803453E-2</v>
      </c>
      <c r="C13" s="25">
        <f>INDEX(Hazara_Merakez,MATCH($B$1,Kupa,0),COLUMN(Hazara_Mezuman_New))</f>
        <v>0.03</v>
      </c>
      <c r="D13" s="25">
        <f>INDEX(Hazara_Merakez,MATCH($B$1,Kupa,0),COLUMN(Hazara_Mezuman))</f>
        <v>1.4999999999999999E-2</v>
      </c>
      <c r="E13" s="15">
        <f>INDEX(Hazara_Merakez,MATCH($B$1,Kupa,0),COLUMN(Tvach_mezuman))</f>
        <v>0.05</v>
      </c>
      <c r="F13" s="15" t="str">
        <f>IF(D13-E13&gt;0,TEXT(D13-E13,"0.0%")&amp;" - "&amp;TEXT(D13+E13,"0.0%"),TEXT(0,"0%")&amp;" - "&amp;TEXT(D13+E13,"0.0%"))</f>
        <v>0% - 6.5%</v>
      </c>
      <c r="G13" s="15" t="str">
        <f>INDEX(Hazara_Merakez,MATCH($G$4,Kupa,0),COLUMN(Bpoal_Mezuman))</f>
        <v>ריבית ב"י</v>
      </c>
      <c r="H13" s="31"/>
    </row>
    <row r="14" spans="1:12" ht="42.75" x14ac:dyDescent="0.2">
      <c r="A14" s="36" t="s">
        <v>19</v>
      </c>
      <c r="B14" s="19">
        <f>INDEX(Hazara_Merakez,MATCH($B$1,Kupa,0),COLUMN(Bpoal_Acher))</f>
        <v>1.8764538976755452E-2</v>
      </c>
      <c r="C14" s="20">
        <f>INDEX(Hazara_Merakez,MATCH($B$1,Kupa,0),COLUMN(Hazara_Acher_New))</f>
        <v>0.02</v>
      </c>
      <c r="D14" s="20">
        <f>INDEX(Hazara_Merakez,MATCH($B$1,Kupa,0),COLUMN(Hazara_Acher))</f>
        <v>0.02</v>
      </c>
      <c r="E14" s="21">
        <f>INDEX(Hazara_Merakez,MATCH($B$1,Kupa,0),COLUMN(Tvach_Acher))</f>
        <v>0.05</v>
      </c>
      <c r="F14" s="21" t="str">
        <f>IF(D14-E14&gt;0,TEXT(D14-E14,"0.0%")&amp;" - "&amp;TEXT(D14+E14,"0.0%"),TEXT(0,"0%")&amp;" - "&amp;TEXT(D14+E14,"0.0%"))</f>
        <v>0% - 7.0%</v>
      </c>
      <c r="G14" s="32" t="str">
        <f>INDEX(Hazara_Merakez,MATCH($G$4,Kupa,0),COLUMN(Bpoal_Acher))</f>
        <v>Msci US REIT Index (RMS N ) 40%
MSCI AC WORLD IMI
 60%</v>
      </c>
      <c r="H14" s="37"/>
    </row>
    <row r="15" spans="1:12" ht="15" x14ac:dyDescent="0.2">
      <c r="A15" s="33" t="s">
        <v>20</v>
      </c>
      <c r="B15" s="14">
        <f>SUM(B5:B6,B12:B14)</f>
        <v>1.0189944209944986</v>
      </c>
      <c r="C15" s="25">
        <f>SUM(C5:C6,C12:C14)</f>
        <v>1.0250000000000001</v>
      </c>
      <c r="D15" s="25">
        <f>SUM(D5:D6,D12:D14)</f>
        <v>1.0250000000000001</v>
      </c>
      <c r="E15" s="15"/>
      <c r="F15" s="15"/>
      <c r="G15" s="26"/>
      <c r="H15" s="38"/>
    </row>
    <row r="16" spans="1:12" ht="15" x14ac:dyDescent="0.2">
      <c r="A16" s="39" t="s">
        <v>21</v>
      </c>
      <c r="B16" s="40">
        <f>INDEX(Hazara_Merakez,MATCH($B$1,Kupa,0),COLUMN(Bpoal_Matach))</f>
        <v>0.12615595961122547</v>
      </c>
      <c r="C16" s="41">
        <f>INDEX(Hazara_Merakez,MATCH($B$1,Kupa,0),COLUMN(Hazara_Matach_New))</f>
        <v>0.13</v>
      </c>
      <c r="D16" s="41">
        <f>INDEX(Hazara_Merakez,MATCH($B$1,Kupa,0),COLUMN(Hazara_Matach))</f>
        <v>0.125</v>
      </c>
      <c r="E16" s="42">
        <f>INDEX(Hazara_Merakez,MATCH($B$1,Kupa,0),COLUMN(Tvach_Matach))</f>
        <v>0.06</v>
      </c>
      <c r="F16" s="42" t="str">
        <f>IF(D16-E16&gt;0,TEXT(D16-E16,"0.0%")&amp;" - "&amp;TEXT(D16+E16,"0.0%"),TEXT(0,"0%")&amp;" - "&amp;TEXT(D16+E16,"0.0%"))</f>
        <v>6.5% - 18.5%</v>
      </c>
      <c r="G16" s="43" t="str">
        <f>INDEX(Hazara_Merakez,MATCH($G$4,Kupa,0),COLUMN(Bpoal_Matach))</f>
        <v xml:space="preserve"> דולר 60% יורו 40%</v>
      </c>
      <c r="H16" s="44"/>
    </row>
    <row r="17" spans="1:7" ht="15" customHeight="1" x14ac:dyDescent="0.2">
      <c r="A17" s="45"/>
      <c r="B17" s="46"/>
      <c r="C17" s="46"/>
      <c r="E17" s="47"/>
      <c r="F17" s="45"/>
      <c r="G17" s="45"/>
    </row>
    <row r="18" spans="1:7" ht="15" customHeight="1" x14ac:dyDescent="0.2">
      <c r="A18" s="48" t="s">
        <v>22</v>
      </c>
      <c r="B18" s="46"/>
      <c r="C18" s="46"/>
      <c r="E18" s="47"/>
      <c r="F18" s="45"/>
      <c r="G18" s="45"/>
    </row>
    <row r="19" spans="1:7" ht="15" customHeight="1" x14ac:dyDescent="0.2">
      <c r="A19" t="s">
        <v>23</v>
      </c>
      <c r="B19" s="46"/>
      <c r="C19" s="46"/>
      <c r="E19" s="47"/>
      <c r="F19" s="45"/>
      <c r="G19" s="45"/>
    </row>
    <row r="20" spans="1:7" ht="15" customHeight="1" x14ac:dyDescent="0.2">
      <c r="A20" s="45"/>
      <c r="B20" s="46"/>
      <c r="C20" s="46"/>
      <c r="E20" s="47"/>
      <c r="F20" s="45"/>
      <c r="G20" s="45"/>
    </row>
    <row r="21" spans="1:7" ht="15.75" x14ac:dyDescent="0.2">
      <c r="A21" s="49" t="s">
        <v>24</v>
      </c>
      <c r="B21" s="50"/>
      <c r="C21" s="51"/>
      <c r="D21" s="51"/>
      <c r="E21" s="51"/>
      <c r="F21" s="51"/>
      <c r="G21" s="45"/>
    </row>
    <row r="22" spans="1:7" ht="15.75" x14ac:dyDescent="0.2">
      <c r="A22" s="49" t="s">
        <v>25</v>
      </c>
      <c r="B22" s="50"/>
      <c r="C22" s="51"/>
      <c r="D22" s="51"/>
      <c r="E22" s="51"/>
      <c r="F22" s="51"/>
      <c r="G22" s="45"/>
    </row>
    <row r="23" spans="1:7" ht="15.75" x14ac:dyDescent="0.2">
      <c r="A23" s="49" t="s">
        <v>26</v>
      </c>
      <c r="B23" s="50"/>
      <c r="G23" s="4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F85CAA5CF2196041B2BEAF16339E080C" ma:contentTypeVersion="4" ma:contentTypeDescription="צור מסמך חדש." ma:contentTypeScope="" ma:versionID="61edfac78c5b5958bd8ce0e5cb1d1502">
  <xsd:schema xmlns:xsd="http://www.w3.org/2001/XMLSchema" xmlns:xs="http://www.w3.org/2001/XMLSchema" xmlns:p="http://schemas.microsoft.com/office/2006/metadata/properties" xmlns:ns2="d2e1d9e8-4737-403a-8d98-e353e018947f" targetNamespace="http://schemas.microsoft.com/office/2006/metadata/properties" ma:root="true" ma:fieldsID="be57ca21d107d394cc6899b6e0b5c26e" ns2:_="">
    <xsd:import namespace="d2e1d9e8-4737-403a-8d98-e353e018947f"/>
    <xsd:element name="properties">
      <xsd:complexType>
        <xsd:sequence>
          <xsd:element name="documentManagement">
            <xsd:complexType>
              <xsd:all>
                <xsd:element ref="ns2:c10y" minOccurs="0"/>
                <xsd:element ref="ns2:h1sv" minOccurs="0"/>
                <xsd:element ref="ns2:nmcu" minOccurs="0"/>
                <xsd:element ref="ns2:mx1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d9e8-4737-403a-8d98-e353e018947f" elementFormDefault="qualified">
    <xsd:import namespace="http://schemas.microsoft.com/office/2006/documentManagement/types"/>
    <xsd:import namespace="http://schemas.microsoft.com/office/infopath/2007/PartnerControls"/>
    <xsd:element name="c10y" ma:index="8" nillable="true" ma:displayName="נושא" ma:internalName="c10y">
      <xsd:simpleType>
        <xsd:restriction base="dms:Text"/>
      </xsd:simpleType>
    </xsd:element>
    <xsd:element name="h1sv" ma:index="9" nillable="true" ma:displayName="קטגוריה" ma:internalName="h1sv">
      <xsd:simpleType>
        <xsd:restriction base="dms:Text"/>
      </xsd:simpleType>
    </xsd:element>
    <xsd:element name="nmcu" ma:index="10" nillable="true" ma:displayName="שנה" ma:internalName="nmcu">
      <xsd:simpleType>
        <xsd:restriction base="dms:Text"/>
      </xsd:simpleType>
    </xsd:element>
    <xsd:element name="mx1x" ma:index="11" nillable="true" ma:displayName="קטגוריה" ma:internalName="mx1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mcu xmlns="d2e1d9e8-4737-403a-8d98-e353e018947f" xsi:nil="true"/>
    <h1sv xmlns="d2e1d9e8-4737-403a-8d98-e353e018947f" xsi:nil="true"/>
    <c10y xmlns="d2e1d9e8-4737-403a-8d98-e353e018947f" xsi:nil="true"/>
    <mx1x xmlns="d2e1d9e8-4737-403a-8d98-e353e018947f" xsi:nil="true"/>
  </documentManagement>
</p:properties>
</file>

<file path=customXml/itemProps1.xml><?xml version="1.0" encoding="utf-8"?>
<ds:datastoreItem xmlns:ds="http://schemas.openxmlformats.org/officeDocument/2006/customXml" ds:itemID="{2422BA53-F089-47C1-AFEE-4419AACE8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e1d9e8-4737-403a-8d98-e353e0189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622C40-941F-4B8F-A442-77E88D5C97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80DEF8-223B-410E-A438-22CC5D047A6C}">
  <ds:schemaRefs>
    <ds:schemaRef ds:uri="http://purl.org/dc/elements/1.1/"/>
    <ds:schemaRef ds:uri="http://schemas.microsoft.com/office/2006/documentManagement/types"/>
    <ds:schemaRef ds:uri="d2e1d9e8-4737-403a-8d98-e353e018947f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קגמ פנסיה</vt:lpstr>
    </vt:vector>
  </TitlesOfParts>
  <Company>OPAL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Inbar Bendayan</dc:creator>
  <cp:lastModifiedBy>Inbar Bendayan</cp:lastModifiedBy>
  <dcterms:created xsi:type="dcterms:W3CDTF">2020-01-08T16:05:26Z</dcterms:created>
  <dcterms:modified xsi:type="dcterms:W3CDTF">2020-01-08T16:06:01Z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0x010100F85CAA5CF2196041B2BEAF16339E080C</vt:lpwstr>
  </property>
</Properties>
</file>